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1"/>
  </bookViews>
  <sheets>
    <sheet name="Chuyen ngan hang 10" sheetId="1" r:id="rId1"/>
    <sheet name="Tổng" sheetId="2" r:id="rId2"/>
  </sheets>
  <definedNames/>
  <calcPr fullCalcOnLoad="1"/>
</workbook>
</file>

<file path=xl/sharedStrings.xml><?xml version="1.0" encoding="utf-8"?>
<sst xmlns="http://schemas.openxmlformats.org/spreadsheetml/2006/main" count="730" uniqueCount="293">
  <si>
    <t>KO</t>
  </si>
  <si>
    <t>5504201001260</t>
  </si>
  <si>
    <t>NHNo Daàu Tieáng</t>
  </si>
  <si>
    <t>5504215015721</t>
  </si>
  <si>
    <t>Võ Thị Thu Bắc</t>
  </si>
  <si>
    <t>VND</t>
  </si>
  <si>
    <t>5504215015738</t>
  </si>
  <si>
    <t>Lê Thị Hà</t>
  </si>
  <si>
    <t>5504215015744</t>
  </si>
  <si>
    <t>Phạm Thị Lần</t>
  </si>
  <si>
    <t>5504215015750</t>
  </si>
  <si>
    <t>Trần Vũ Dũng</t>
  </si>
  <si>
    <t>5504215015767</t>
  </si>
  <si>
    <t>Đinh Thị Đức</t>
  </si>
  <si>
    <t>5504215015773</t>
  </si>
  <si>
    <t>Hoàng Thị Hiền</t>
  </si>
  <si>
    <t>5504215015780</t>
  </si>
  <si>
    <t>Vũ Thị Xây</t>
  </si>
  <si>
    <t>5504215015796</t>
  </si>
  <si>
    <t>Nguyễn Văn Trương</t>
  </si>
  <si>
    <t>5504215015800</t>
  </si>
  <si>
    <t>Đinh Thị Hiền</t>
  </si>
  <si>
    <t>5504215015817</t>
  </si>
  <si>
    <t>Phan Thị Thu Châu</t>
  </si>
  <si>
    <t>5504215015823</t>
  </si>
  <si>
    <t>Đỗ Thị Thu</t>
  </si>
  <si>
    <t>5504215015830</t>
  </si>
  <si>
    <t>Võ Thị Tình</t>
  </si>
  <si>
    <t>5504215015846</t>
  </si>
  <si>
    <t>Đinh Thị Thắm</t>
  </si>
  <si>
    <t>5504215015852</t>
  </si>
  <si>
    <t>Phạm Thị Tuyết</t>
  </si>
  <si>
    <t>5504215015869</t>
  </si>
  <si>
    <t>Nguyễn Thị Thuý Vân</t>
  </si>
  <si>
    <t>5504215015875</t>
  </si>
  <si>
    <t>Nguyễn Công Bằng</t>
  </si>
  <si>
    <t>5504215015881</t>
  </si>
  <si>
    <t>Võ Thị Ngọc Nga</t>
  </si>
  <si>
    <t>5504215015898</t>
  </si>
  <si>
    <t>Đỗ Thị Mỳ</t>
  </si>
  <si>
    <t>5504215015902</t>
  </si>
  <si>
    <t>Trần Minh Tuấn</t>
  </si>
  <si>
    <t>5504215015931</t>
  </si>
  <si>
    <t>Đỗ Tấn Nhạn</t>
  </si>
  <si>
    <t>5504215015948</t>
  </si>
  <si>
    <t>Hồ Tiên Nam</t>
  </si>
  <si>
    <t>5504215015954</t>
  </si>
  <si>
    <t>Lê Thị Xuân Dung</t>
  </si>
  <si>
    <t>5504215015960</t>
  </si>
  <si>
    <t>Lê Thị Kỷ</t>
  </si>
  <si>
    <t>5504215015977</t>
  </si>
  <si>
    <t>Lê Thanh Minh</t>
  </si>
  <si>
    <t>5504215015983</t>
  </si>
  <si>
    <t>Bùi Văn Thanh Vũ</t>
  </si>
  <si>
    <t>5504215015990</t>
  </si>
  <si>
    <t>Lê Thị Xuân Hồng</t>
  </si>
  <si>
    <t>5504215016009</t>
  </si>
  <si>
    <t>Trương Thị Thúy Thanh</t>
  </si>
  <si>
    <t>5504215016015</t>
  </si>
  <si>
    <t>Cù Thị Thúy Vân</t>
  </si>
  <si>
    <t>5504215016021</t>
  </si>
  <si>
    <t>Bùi Thị Hà</t>
  </si>
  <si>
    <t>5504215016038</t>
  </si>
  <si>
    <t>Thái Thị Thơm</t>
  </si>
  <si>
    <t>5504215016044</t>
  </si>
  <si>
    <t>Nhâm Thị Huyền</t>
  </si>
  <si>
    <t>5504215016067</t>
  </si>
  <si>
    <t>Phan Văn Ngọc Anh</t>
  </si>
  <si>
    <t>5504215016073</t>
  </si>
  <si>
    <t>Phan Thị Gái</t>
  </si>
  <si>
    <t>5504215016080</t>
  </si>
  <si>
    <t>Vũ Văn Lượng</t>
  </si>
  <si>
    <t>5504215016117</t>
  </si>
  <si>
    <t>Trịnh Thị Nga</t>
  </si>
  <si>
    <t>5504215016123</t>
  </si>
  <si>
    <t>Bùi Thị Hồng</t>
  </si>
  <si>
    <t>5504215016130</t>
  </si>
  <si>
    <t>Lê Thị Hồng</t>
  </si>
  <si>
    <t>5504215016146</t>
  </si>
  <si>
    <t>Huỳnh Thị Kim Liên</t>
  </si>
  <si>
    <t>5504215016175</t>
  </si>
  <si>
    <t>Nguyễn Thị Kim Ngân</t>
  </si>
  <si>
    <t>5504215016181</t>
  </si>
  <si>
    <t>Nguyễn Thị Hương</t>
  </si>
  <si>
    <t>5504205031693</t>
  </si>
  <si>
    <t>Nguyễn T Thu Hương</t>
  </si>
  <si>
    <t>5504205065666</t>
  </si>
  <si>
    <t>Vũ Thị Kim Nga</t>
  </si>
  <si>
    <t>5504205054522</t>
  </si>
  <si>
    <t>Nguyễn Thanh Diến</t>
  </si>
  <si>
    <t>5504205056557</t>
  </si>
  <si>
    <t>Nguyễn T Phương Uyên</t>
  </si>
  <si>
    <t>5504220005116</t>
  </si>
  <si>
    <t>Vũ Văn Quyết</t>
  </si>
  <si>
    <t>TỔNG CỘNG</t>
  </si>
  <si>
    <t>Người Lập bảng</t>
  </si>
  <si>
    <t>(Ký, ghi rõ họ và tên)</t>
  </si>
  <si>
    <t>Trương Thị Hồng Thanh</t>
  </si>
  <si>
    <t>5504215019196</t>
  </si>
  <si>
    <t>Vũ Đức Tuyến</t>
  </si>
  <si>
    <t>Trần Văn Du</t>
  </si>
  <si>
    <t>Thủ trưởng đơn vị</t>
  </si>
  <si>
    <t>Huỳnh Thị Hải Yến</t>
  </si>
  <si>
    <t>5504205108429</t>
  </si>
  <si>
    <t>Võ Thị Bích Tuyền</t>
  </si>
  <si>
    <t>5504205154671</t>
  </si>
  <si>
    <t>Trần Hoàng Kim</t>
  </si>
  <si>
    <t>Nguyễn Thị Cẩm Giang</t>
  </si>
  <si>
    <t>5504215024319</t>
  </si>
  <si>
    <t xml:space="preserve">        Nguyễn Thị Cẩm Giang</t>
  </si>
  <si>
    <t xml:space="preserve">        Đỗ Tấn Nhạn</t>
  </si>
  <si>
    <t>Số tiền bằng chữ: Bốn trăm ba mươi chín triệu bốn trăm bảy mươi hai ngàn bốn trăm hai mươi hai đồng.</t>
  </si>
  <si>
    <t>Minh Thạnh, ngày              tháng    năm 2018</t>
  </si>
  <si>
    <t>DANH SÁCH CHUYỂN LƯƠNG,KHOÁN ĐiỆNTHOẠI, CÔNG TÁC PHÍ TRƯỜNG TIỂU HỌC MINH THẠNH</t>
  </si>
  <si>
    <t xml:space="preserve">                Tháng  10 2018</t>
  </si>
  <si>
    <t>Löông, PC T10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</si>
  <si>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</si>
  <si>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</si>
  <si>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</si>
  <si>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</si>
  <si>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</si>
  <si>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</si>
  <si>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</si>
  <si>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</si>
  <si>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</si>
  <si>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</si>
  <si>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</si>
  <si>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</si>
  <si>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</si>
  <si>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</si>
  <si>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</si>
  <si>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</si>
  <si>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</si>
  <si>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</si>
  <si>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</si>
  <si>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</si>
  <si>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</si>
  <si>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</si>
  <si>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</si>
  <si>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</si>
  <si>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</si>
  <si>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</si>
  <si>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</si>
  <si>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</si>
  <si>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</si>
  <si>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</si>
  <si>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</si>
  <si>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</si>
  <si>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</si>
  <si>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</si>
  <si>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</si>
  <si>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</si>
  <si>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</si>
  <si>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</si>
  <si>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</si>
  <si>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</si>
  <si>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</si>
  <si>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</si>
  <si>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</si>
  <si>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</si>
  <si>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</si>
  <si>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</si>
  <si>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</si>
  <si>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</si>
  <si>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</si>
  <si>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</si>
  <si>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</si>
  <si>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</si>
  <si>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</si>
  <si>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Đỗ Thị Hồng Huệ</t>
  </si>
  <si>
    <t>5504215019512</t>
  </si>
  <si>
    <t>PHÒNG GDĐT DẦU TIẾNG</t>
  </si>
  <si>
    <t>BẢNG THANH TOÁN TIỀN LƯƠNG VÀ PHỤ CẤP</t>
  </si>
  <si>
    <t>TRƯỜNG TIỂU HỌC MINH THẠNH</t>
  </si>
  <si>
    <t>MQHNS : 1050524</t>
  </si>
  <si>
    <t>S
T
T</t>
  </si>
  <si>
    <t>HỌ VÀ TÊN</t>
  </si>
  <si>
    <t>Soá taøi khoaûn</t>
  </si>
  <si>
    <t>Mức lương 1.210.000 đồng</t>
  </si>
  <si>
    <t>Mức lương 1.390.000 đồng</t>
  </si>
  <si>
    <t>CTP. Khoaùn CTP</t>
  </si>
  <si>
    <t>Ghi chú</t>
  </si>
  <si>
    <t>LƯƠNG</t>
  </si>
  <si>
    <t xml:space="preserve">PCCV </t>
  </si>
  <si>
    <t>PCƯĐ 35%</t>
  </si>
  <si>
    <t>PC khu vực</t>
  </si>
  <si>
    <t>PC trách nhiệm</t>
  </si>
  <si>
    <t>PC Thâm niên</t>
  </si>
  <si>
    <t>PCƯĐ 15%</t>
  </si>
  <si>
    <t>PC thu hút</t>
  </si>
  <si>
    <t>Hỗ trợ XMPC</t>
  </si>
  <si>
    <t>PC thư viện</t>
  </si>
  <si>
    <t>PCƯĐ 30% GV không đứng lớp</t>
  </si>
  <si>
    <t>Bảo vệ, phục vụ</t>
  </si>
  <si>
    <t>NÑ47</t>
  </si>
  <si>
    <t>HỆ SỐ LƯƠNG</t>
  </si>
  <si>
    <t>Số tiền</t>
  </si>
  <si>
    <t>Phụ cấp vượt khung</t>
  </si>
  <si>
    <t>Hệ 
số</t>
  </si>
  <si>
    <t>Tỉ lệ</t>
  </si>
  <si>
    <t>Hệ số</t>
  </si>
  <si>
    <t>A</t>
  </si>
  <si>
    <t>B</t>
  </si>
  <si>
    <t>C</t>
  </si>
  <si>
    <t>D</t>
  </si>
  <si>
    <t>1 CÑP</t>
  </si>
  <si>
    <t>5504205039059</t>
  </si>
  <si>
    <t xml:space="preserve">Trần Vũ Dũng
</t>
  </si>
  <si>
    <t>5504215022190</t>
  </si>
  <si>
    <t xml:space="preserve">Lê Thị Xuân Dung
</t>
  </si>
  <si>
    <t>5504215022018</t>
  </si>
  <si>
    <t xml:space="preserve">Lê Thị Kỷ
</t>
  </si>
  <si>
    <t>5504215022365</t>
  </si>
  <si>
    <t>5504215022161</t>
  </si>
  <si>
    <t xml:space="preserve">Lê Thị Xuân Hồng
</t>
  </si>
  <si>
    <t>5504215022336</t>
  </si>
  <si>
    <t xml:space="preserve">Trương Thị Thuý Thanh
</t>
  </si>
  <si>
    <t>5504215022211</t>
  </si>
  <si>
    <t xml:space="preserve">Cù Thị Thuý Vân
</t>
  </si>
  <si>
    <t>5504215022234</t>
  </si>
  <si>
    <t xml:space="preserve">Bùi Thị Hà
</t>
  </si>
  <si>
    <t>5504215022155</t>
  </si>
  <si>
    <t xml:space="preserve">Thái Thị Thơm
</t>
  </si>
  <si>
    <t>5504215022060</t>
  </si>
  <si>
    <t xml:space="preserve">Nhâm Thị Huyền
</t>
  </si>
  <si>
    <t>5504215022178</t>
  </si>
  <si>
    <t xml:space="preserve">Phan Văn Ngọc Anh
</t>
  </si>
  <si>
    <t>5504215021905</t>
  </si>
  <si>
    <t>5504215022047</t>
  </si>
  <si>
    <t xml:space="preserve">Lê Thị Hà
</t>
  </si>
  <si>
    <t>5504215021970</t>
  </si>
  <si>
    <t xml:space="preserve">Phạm Thị Lần
</t>
  </si>
  <si>
    <t>5504215022184</t>
  </si>
  <si>
    <t xml:space="preserve">Hồ Tiên Nam
</t>
  </si>
  <si>
    <t>5504215022132</t>
  </si>
  <si>
    <t xml:space="preserve">Hoàng Thị Hiền
</t>
  </si>
  <si>
    <t>5504215022126</t>
  </si>
  <si>
    <t xml:space="preserve">Nguyễn Văn Trương
</t>
  </si>
  <si>
    <t>5504215021957</t>
  </si>
  <si>
    <t xml:space="preserve">Đinh Thị Hiền
</t>
  </si>
  <si>
    <t xml:space="preserve">Phan Thị Thu Châu
</t>
  </si>
  <si>
    <t>5504215022030</t>
  </si>
  <si>
    <t xml:space="preserve">Đỗ Thị Thu
</t>
  </si>
  <si>
    <t>5504215022292</t>
  </si>
  <si>
    <t xml:space="preserve">Đinh Thị Đức
</t>
  </si>
  <si>
    <t>5504215022099</t>
  </si>
  <si>
    <t xml:space="preserve">Vũ Thị Xây
</t>
  </si>
  <si>
    <t>5504215022286</t>
  </si>
  <si>
    <t xml:space="preserve">Võ Thị Tình
</t>
  </si>
  <si>
    <t>5504215022024</t>
  </si>
  <si>
    <t xml:space="preserve">Đinh Thị Thắm
</t>
  </si>
  <si>
    <t>5504215021911</t>
  </si>
  <si>
    <t xml:space="preserve">Nguyễn Thanh Diến
</t>
  </si>
  <si>
    <t>5504215022240</t>
  </si>
  <si>
    <t xml:space="preserve">Phạm Thị Tuyết
</t>
  </si>
  <si>
    <t>5504215022001</t>
  </si>
  <si>
    <t xml:space="preserve">Nguyễn Thị Thu Hương
</t>
  </si>
  <si>
    <t>5504215021992</t>
  </si>
  <si>
    <t xml:space="preserve">Nguyễn Thị Thuý Vân
</t>
  </si>
  <si>
    <t>5504215022320</t>
  </si>
  <si>
    <t xml:space="preserve">Nguyễn Công Bằng
</t>
  </si>
  <si>
    <t>5504205104588</t>
  </si>
  <si>
    <t xml:space="preserve">Võ Thị Ngọc Nga
</t>
  </si>
  <si>
    <t>5504215022205</t>
  </si>
  <si>
    <t xml:space="preserve">Vũ Thị Kim Nga
</t>
  </si>
  <si>
    <t>5504215022110</t>
  </si>
  <si>
    <t>5504215022263</t>
  </si>
  <si>
    <t xml:space="preserve">Trần Minh Tuấn
</t>
  </si>
  <si>
    <t>5504215022307</t>
  </si>
  <si>
    <t>5504215022103</t>
  </si>
  <si>
    <t>5504215022053</t>
  </si>
  <si>
    <t>5504205094369</t>
  </si>
  <si>
    <t>5504215022342</t>
  </si>
  <si>
    <t>5504215022359</t>
  </si>
  <si>
    <t>5504215022388</t>
  </si>
  <si>
    <t>5504215022257</t>
  </si>
  <si>
    <t>5504215012230</t>
  </si>
  <si>
    <t>5504205060207</t>
  </si>
  <si>
    <t>Trương T Hồng Thanh</t>
  </si>
  <si>
    <t>5504205021989</t>
  </si>
  <si>
    <t>5504215022149</t>
  </si>
  <si>
    <t>Nguyễn T Cẩm Giang</t>
  </si>
  <si>
    <t>5504215022076</t>
  </si>
  <si>
    <t>5504215021963</t>
  </si>
  <si>
    <t xml:space="preserve">Phan Thị Gái
</t>
  </si>
  <si>
    <t>5504215022371</t>
  </si>
  <si>
    <t>5504205132321</t>
  </si>
  <si>
    <t>Cộng</t>
  </si>
  <si>
    <t>Kế toán</t>
  </si>
  <si>
    <t>Hiệu trưởng</t>
  </si>
  <si>
    <t>THÁNG 10 NĂM 2018</t>
  </si>
  <si>
    <t>Minh Thạnh, ngày            tháng 10 năm 2018</t>
  </si>
  <si>
    <t>Thể dục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</si>
</sst>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RM&quot;#,##0_);\(&quot;RM&quot;#,##0\)"/>
    <numFmt numFmtId="181" formatCode="&quot;RM&quot;#,##0_);[Red]\(&quot;RM&quot;#,##0\)"/>
    <numFmt numFmtId="182" formatCode="&quot;RM&quot;#,##0.00_);\(&quot;RM&quot;#,##0.00\)"/>
    <numFmt numFmtId="183" formatCode="&quot;RM&quot;#,##0.00_);[Red]\(&quot;RM&quot;#,##0.00\)"/>
    <numFmt numFmtId="184" formatCode="_(&quot;RM&quot;* #,##0_);_(&quot;RM&quot;* \(#,##0\);_(&quot;RM&quot;* &quot;-&quot;_);_(@_)"/>
    <numFmt numFmtId="185" formatCode="_(&quot;RM&quot;* #,##0.00_);_(&quot;RM&quot;* \(#,##0.00\);_(&quot;RM&quot;* &quot;-&quot;??_);_(@_)"/>
    <numFmt numFmtId="186" formatCode="&quot;R&quot;#,##0_);\(&quot;R&quot;#,##0\)"/>
    <numFmt numFmtId="187" formatCode="&quot;R&quot;#,##0_);[Red]\(&quot;R&quot;#,##0\)"/>
    <numFmt numFmtId="188" formatCode="&quot;R&quot;#,##0.00_);\(&quot;R&quot;#,##0.00\)"/>
    <numFmt numFmtId="189" formatCode="&quot;R&quot;#,##0.00_);[Red]\(&quot;R&quot;#,##0.00\)"/>
    <numFmt numFmtId="190" formatCode="_(&quot;R&quot;* #,##0_);_(&quot;R&quot;* \(#,##0\);_(&quot;R&quot;* &quot;-&quot;_);_(@_)"/>
    <numFmt numFmtId="191" formatCode="_(&quot;R&quot;* #,##0.00_);_(&quot;R&quot;* \(#,##0.00\);_(&quot;R&quot;* &quot;-&quot;??_);_(@_)"/>
    <numFmt numFmtId="192" formatCode="#,##0\ &quot;₫&quot;;\-#,##0\ &quot;₫&quot;"/>
    <numFmt numFmtId="193" formatCode="#,##0\ &quot;₫&quot;;[Red]\-#,##0\ &quot;₫&quot;"/>
    <numFmt numFmtId="194" formatCode="#,##0.00\ &quot;₫&quot;;\-#,##0.00\ &quot;₫&quot;"/>
    <numFmt numFmtId="195" formatCode="#,##0.00\ &quot;₫&quot;;[Red]\-#,##0.00\ &quot;₫&quot;"/>
    <numFmt numFmtId="196" formatCode="_-* #,##0\ &quot;₫&quot;_-;\-* #,##0\ &quot;₫&quot;_-;_-* &quot;-&quot;\ &quot;₫&quot;_-;_-@_-"/>
    <numFmt numFmtId="197" formatCode="_-* #,##0\ _₫_-;\-* #,##0\ _₫_-;_-* &quot;-&quot;\ _₫_-;_-@_-"/>
    <numFmt numFmtId="198" formatCode="_-* #,##0.00\ &quot;₫&quot;_-;\-* #,##0.00\ &quot;₫&quot;_-;_-* &quot;-&quot;??\ &quot;₫&quot;_-;_-@_-"/>
    <numFmt numFmtId="199" formatCode="_-* #,##0.00\ _₫_-;\-* #,##0.00\ _₫_-;_-* &quot;-&quot;??\ _₫_-;_-@_-"/>
    <numFmt numFmtId="200" formatCode="#.##0"/>
    <numFmt numFmtId="201" formatCode="mmm\-yyyy"/>
    <numFmt numFmtId="202" formatCode="0.000000E+00"/>
    <numFmt numFmtId="203" formatCode="0.0000000E+00"/>
    <numFmt numFmtId="204" formatCode="0.00000000E+00"/>
    <numFmt numFmtId="205" formatCode="[$-409]dddd\,\ mmmm\ dd\,\ yyyy"/>
    <numFmt numFmtId="206" formatCode="[$-1C09]dd\ mmmm\ yyyy"/>
    <numFmt numFmtId="207" formatCode="[$-409]dddd\,\ mmmm\ d\,\ yyyy"/>
    <numFmt numFmtId="208" formatCode="_-* #,##0_-;\-* #,##0_-;_-* &quot;-&quot;??_-;_-@_-"/>
    <numFmt numFmtId="209" formatCode="_(* #,##0.0_);_(* \(#,##0.0\);_(* &quot;-&quot;??_);_(@_)"/>
    <numFmt numFmtId="210" formatCode="_(* #,##0_);_(* \(#,##0\);_(* &quot;-&quot;??_);_(@_)"/>
    <numFmt numFmtId="211" formatCode="#,##0.0"/>
    <numFmt numFmtId="212" formatCode="_(* #,##0.00_);_(* \(#,##0.00\);_(* &quot;-&quot;_);_(@_)"/>
    <numFmt numFmtId="213" formatCode="_(* #,##0.000_);_(* \(#,##0.000\);_(* &quot;-&quot;_);_(@_)"/>
    <numFmt numFmtId="214" formatCode="_(* #,##0.0000_);_(* \(#,##0.0000\);_(* &quot;-&quot;_);_(@_)"/>
    <numFmt numFmtId="215" formatCode="_(* #,##0.000000_);_(* \(#,##0.000000\);_(* &quot;-&quot;_);_(@_)"/>
    <numFmt numFmtId="216" formatCode="#,##0.0000"/>
  </numFmts>
  <fonts count="58">
    <font>
      <sz val="12"/>
      <name val="Times New Roman"/>
      <family val="0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Times New Roman"/>
      <family val="2"/>
    </font>
    <font>
      <sz val="13"/>
      <name val="Arial"/>
      <family val="2"/>
    </font>
    <font>
      <b/>
      <sz val="12"/>
      <color indexed="8"/>
      <name val="Calibri"/>
      <family val="2"/>
    </font>
    <font>
      <b/>
      <sz val="12"/>
      <color indexed="21"/>
      <name val="VNI-Times"/>
      <family val="0"/>
    </font>
    <font>
      <sz val="12"/>
      <color indexed="12"/>
      <name val="VNI-Times"/>
      <family val="0"/>
    </font>
    <font>
      <sz val="12"/>
      <color indexed="10"/>
      <name val="Times New Roman"/>
      <family val="1"/>
    </font>
    <font>
      <sz val="12"/>
      <color indexed="30"/>
      <name val="VNI-Times"/>
      <family val="0"/>
    </font>
    <font>
      <sz val="12"/>
      <name val="Vni-times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9"/>
      <name val="Times New Roman"/>
      <family val="1"/>
    </font>
    <font>
      <b/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41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41" fontId="13" fillId="0" borderId="11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41" fontId="16" fillId="0" borderId="0" xfId="0" applyNumberFormat="1" applyFont="1" applyBorder="1" applyAlignment="1">
      <alignment/>
    </xf>
    <xf numFmtId="14" fontId="15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41" fontId="13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 quotePrefix="1">
      <alignment horizontal="center"/>
    </xf>
    <xf numFmtId="0" fontId="0" fillId="0" borderId="13" xfId="60" applyFont="1" applyBorder="1" applyAlignment="1">
      <alignment horizontal="right"/>
      <protection/>
    </xf>
    <xf numFmtId="0" fontId="10" fillId="0" borderId="13" xfId="60" applyFont="1" applyBorder="1">
      <alignment/>
      <protection/>
    </xf>
    <xf numFmtId="0" fontId="11" fillId="0" borderId="13" xfId="0" applyFont="1" applyFill="1" applyBorder="1" applyAlignment="1">
      <alignment/>
    </xf>
    <xf numFmtId="0" fontId="0" fillId="0" borderId="13" xfId="60" applyFont="1" applyFill="1" applyBorder="1" applyAlignment="1" quotePrefix="1">
      <alignment horizontal="right"/>
      <protection/>
    </xf>
    <xf numFmtId="0" fontId="10" fillId="0" borderId="13" xfId="0" applyFont="1" applyBorder="1" applyAlignment="1">
      <alignment vertical="center"/>
    </xf>
    <xf numFmtId="0" fontId="10" fillId="0" borderId="13" xfId="60" applyFont="1" applyFill="1" applyBorder="1">
      <alignment/>
      <protection/>
    </xf>
    <xf numFmtId="0" fontId="10" fillId="0" borderId="13" xfId="0" applyFont="1" applyBorder="1" applyAlignment="1">
      <alignment horizontal="left" vertical="center"/>
    </xf>
    <xf numFmtId="41" fontId="19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15" xfId="60" applyFont="1" applyBorder="1">
      <alignment/>
      <protection/>
    </xf>
    <xf numFmtId="1" fontId="0" fillId="0" borderId="13" xfId="60" applyNumberFormat="1" applyFont="1" applyBorder="1" applyAlignment="1">
      <alignment horizontal="right"/>
      <protection/>
    </xf>
    <xf numFmtId="0" fontId="0" fillId="0" borderId="16" xfId="0" applyFont="1" applyBorder="1" applyAlignment="1">
      <alignment/>
    </xf>
    <xf numFmtId="14" fontId="13" fillId="0" borderId="0" xfId="0" applyNumberFormat="1" applyFont="1" applyAlignment="1">
      <alignment horizontal="center"/>
    </xf>
    <xf numFmtId="0" fontId="0" fillId="0" borderId="13" xfId="60" applyFont="1" applyBorder="1" applyAlignment="1" quotePrefix="1">
      <alignment horizontal="right"/>
      <protection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 quotePrefix="1">
      <alignment horizontal="center"/>
    </xf>
    <xf numFmtId="0" fontId="0" fillId="0" borderId="17" xfId="60" applyFont="1" applyBorder="1" applyAlignment="1">
      <alignment horizontal="right"/>
      <protection/>
    </xf>
    <xf numFmtId="0" fontId="10" fillId="0" borderId="17" xfId="60" applyFont="1" applyBorder="1">
      <alignment/>
      <protection/>
    </xf>
    <xf numFmtId="0" fontId="11" fillId="0" borderId="17" xfId="0" applyFont="1" applyFill="1" applyBorder="1" applyAlignment="1">
      <alignment/>
    </xf>
    <xf numFmtId="3" fontId="33" fillId="0" borderId="17" xfId="0" applyNumberFormat="1" applyFont="1" applyBorder="1" applyAlignment="1">
      <alignment/>
    </xf>
    <xf numFmtId="14" fontId="0" fillId="0" borderId="17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3" fontId="33" fillId="0" borderId="13" xfId="0" applyNumberFormat="1" applyFont="1" applyBorder="1" applyAlignment="1">
      <alignment/>
    </xf>
    <xf numFmtId="0" fontId="9" fillId="24" borderId="13" xfId="0" applyFont="1" applyFill="1" applyBorder="1" applyAlignment="1">
      <alignment horizontal="center"/>
    </xf>
    <xf numFmtId="0" fontId="9" fillId="24" borderId="13" xfId="0" applyFont="1" applyFill="1" applyBorder="1" applyAlignment="1" quotePrefix="1">
      <alignment horizontal="center"/>
    </xf>
    <xf numFmtId="0" fontId="0" fillId="24" borderId="13" xfId="60" applyFont="1" applyFill="1" applyBorder="1" applyAlignment="1" quotePrefix="1">
      <alignment horizontal="right"/>
      <protection/>
    </xf>
    <xf numFmtId="0" fontId="10" fillId="24" borderId="15" xfId="60" applyFont="1" applyFill="1" applyBorder="1">
      <alignment/>
      <protection/>
    </xf>
    <xf numFmtId="0" fontId="11" fillId="24" borderId="13" xfId="0" applyFont="1" applyFill="1" applyBorder="1" applyAlignment="1">
      <alignment/>
    </xf>
    <xf numFmtId="3" fontId="33" fillId="24" borderId="13" xfId="0" applyNumberFormat="1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3" xfId="60" applyFont="1" applyFill="1" applyBorder="1" applyAlignment="1">
      <alignment horizontal="right"/>
      <protection/>
    </xf>
    <xf numFmtId="0" fontId="10" fillId="24" borderId="13" xfId="60" applyFont="1" applyFill="1" applyBorder="1">
      <alignment/>
      <protection/>
    </xf>
    <xf numFmtId="0" fontId="0" fillId="24" borderId="15" xfId="0" applyFont="1" applyFill="1" applyBorder="1" applyAlignment="1">
      <alignment/>
    </xf>
    <xf numFmtId="1" fontId="0" fillId="24" borderId="13" xfId="60" applyNumberFormat="1" applyFont="1" applyFill="1" applyBorder="1" applyAlignment="1">
      <alignment horizontal="right"/>
      <protection/>
    </xf>
    <xf numFmtId="0" fontId="0" fillId="24" borderId="14" xfId="0" applyFont="1" applyFill="1" applyBorder="1" applyAlignment="1">
      <alignment/>
    </xf>
    <xf numFmtId="0" fontId="9" fillId="24" borderId="18" xfId="0" applyFont="1" applyFill="1" applyBorder="1" applyAlignment="1">
      <alignment horizontal="center"/>
    </xf>
    <xf numFmtId="0" fontId="9" fillId="24" borderId="18" xfId="0" applyFont="1" applyFill="1" applyBorder="1" applyAlignment="1" quotePrefix="1">
      <alignment horizontal="center"/>
    </xf>
    <xf numFmtId="0" fontId="10" fillId="24" borderId="18" xfId="60" applyFont="1" applyFill="1" applyBorder="1">
      <alignment/>
      <protection/>
    </xf>
    <xf numFmtId="0" fontId="11" fillId="24" borderId="18" xfId="0" applyFont="1" applyFill="1" applyBorder="1" applyAlignment="1">
      <alignment/>
    </xf>
    <xf numFmtId="3" fontId="33" fillId="24" borderId="19" xfId="0" applyNumberFormat="1" applyFont="1" applyFill="1" applyBorder="1" applyAlignment="1">
      <alignment/>
    </xf>
    <xf numFmtId="0" fontId="8" fillId="0" borderId="17" xfId="0" applyFont="1" applyBorder="1" applyAlignment="1" quotePrefix="1">
      <alignment horizontal="center"/>
    </xf>
    <xf numFmtId="0" fontId="0" fillId="24" borderId="18" xfId="60" applyFont="1" applyFill="1" applyBorder="1" applyAlignment="1" quotePrefix="1">
      <alignment horizontal="right"/>
      <protection/>
    </xf>
    <xf numFmtId="0" fontId="8" fillId="0" borderId="19" xfId="0" applyFont="1" applyBorder="1" applyAlignment="1" quotePrefix="1">
      <alignment horizontal="center"/>
    </xf>
    <xf numFmtId="14" fontId="0" fillId="0" borderId="19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8" fillId="0" borderId="13" xfId="0" applyFont="1" applyBorder="1" applyAlignment="1" quotePrefix="1">
      <alignment horizontal="center"/>
    </xf>
    <xf numFmtId="14" fontId="0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3" fillId="24" borderId="0" xfId="0" applyFont="1" applyFill="1" applyAlignment="1">
      <alignment/>
    </xf>
    <xf numFmtId="0" fontId="33" fillId="24" borderId="0" xfId="0" applyFont="1" applyFill="1" applyAlignment="1">
      <alignment/>
    </xf>
    <xf numFmtId="209" fontId="35" fillId="24" borderId="0" xfId="44" applyNumberFormat="1" applyFont="1" applyFill="1" applyBorder="1" applyAlignment="1">
      <alignment/>
    </xf>
    <xf numFmtId="209" fontId="34" fillId="24" borderId="0" xfId="44" applyNumberFormat="1" applyFont="1" applyFill="1" applyAlignment="1">
      <alignment/>
    </xf>
    <xf numFmtId="209" fontId="37" fillId="24" borderId="0" xfId="44" applyNumberFormat="1" applyFont="1" applyFill="1" applyBorder="1" applyAlignment="1">
      <alignment/>
    </xf>
    <xf numFmtId="209" fontId="36" fillId="24" borderId="0" xfId="44" applyNumberFormat="1" applyFont="1" applyFill="1" applyAlignment="1">
      <alignment/>
    </xf>
    <xf numFmtId="0" fontId="10" fillId="24" borderId="0" xfId="0" applyFont="1" applyFill="1" applyAlignment="1">
      <alignment/>
    </xf>
    <xf numFmtId="0" fontId="38" fillId="24" borderId="0" xfId="0" applyFont="1" applyFill="1" applyAlignment="1">
      <alignment/>
    </xf>
    <xf numFmtId="209" fontId="39" fillId="24" borderId="0" xfId="44" applyNumberFormat="1" applyFont="1" applyFill="1" applyBorder="1" applyAlignment="1">
      <alignment/>
    </xf>
    <xf numFmtId="209" fontId="40" fillId="24" borderId="0" xfId="44" applyNumberFormat="1" applyFont="1" applyFill="1" applyBorder="1" applyAlignment="1">
      <alignment vertical="center" wrapText="1"/>
    </xf>
    <xf numFmtId="0" fontId="19" fillId="24" borderId="20" xfId="0" applyFont="1" applyFill="1" applyBorder="1" applyAlignment="1">
      <alignment horizontal="center" vertical="center" wrapText="1"/>
    </xf>
    <xf numFmtId="210" fontId="13" fillId="24" borderId="20" xfId="44" applyNumberFormat="1" applyFont="1" applyFill="1" applyBorder="1" applyAlignment="1">
      <alignment horizontal="center" vertical="center" wrapText="1"/>
    </xf>
    <xf numFmtId="0" fontId="43" fillId="24" borderId="0" xfId="0" applyFont="1" applyFill="1" applyBorder="1" applyAlignment="1">
      <alignment/>
    </xf>
    <xf numFmtId="0" fontId="45" fillId="24" borderId="0" xfId="0" applyFont="1" applyFill="1" applyBorder="1" applyAlignment="1">
      <alignment/>
    </xf>
    <xf numFmtId="0" fontId="41" fillId="24" borderId="20" xfId="0" applyFont="1" applyFill="1" applyBorder="1" applyAlignment="1">
      <alignment horizontal="center" vertical="center" wrapText="1"/>
    </xf>
    <xf numFmtId="0" fontId="46" fillId="24" borderId="20" xfId="0" applyFont="1" applyFill="1" applyBorder="1" applyAlignment="1" quotePrefix="1">
      <alignment horizontal="center"/>
    </xf>
    <xf numFmtId="0" fontId="46" fillId="24" borderId="20" xfId="57" applyFont="1" applyFill="1" applyBorder="1">
      <alignment/>
      <protection/>
    </xf>
    <xf numFmtId="2" fontId="38" fillId="24" borderId="20" xfId="0" applyNumberFormat="1" applyFont="1" applyFill="1" applyBorder="1" applyAlignment="1">
      <alignment/>
    </xf>
    <xf numFmtId="41" fontId="46" fillId="24" borderId="20" xfId="0" applyNumberFormat="1" applyFont="1" applyFill="1" applyBorder="1" applyAlignment="1">
      <alignment horizontal="center"/>
    </xf>
    <xf numFmtId="9" fontId="38" fillId="24" borderId="20" xfId="0" applyNumberFormat="1" applyFont="1" applyFill="1" applyBorder="1" applyAlignment="1">
      <alignment/>
    </xf>
    <xf numFmtId="0" fontId="46" fillId="24" borderId="20" xfId="59" applyNumberFormat="1" applyFont="1" applyFill="1" applyBorder="1">
      <alignment/>
      <protection/>
    </xf>
    <xf numFmtId="41" fontId="47" fillId="24" borderId="20" xfId="0" applyNumberFormat="1" applyFont="1" applyFill="1" applyBorder="1" applyAlignment="1">
      <alignment horizontal="center"/>
    </xf>
    <xf numFmtId="41" fontId="46" fillId="24" borderId="20" xfId="0" applyNumberFormat="1" applyFont="1" applyFill="1" applyBorder="1" applyAlignment="1">
      <alignment/>
    </xf>
    <xf numFmtId="43" fontId="46" fillId="24" borderId="20" xfId="0" applyNumberFormat="1" applyFont="1" applyFill="1" applyBorder="1" applyAlignment="1">
      <alignment horizontal="center"/>
    </xf>
    <xf numFmtId="41" fontId="48" fillId="24" borderId="0" xfId="0" applyNumberFormat="1" applyFont="1" applyFill="1" applyBorder="1" applyAlignment="1">
      <alignment horizontal="center"/>
    </xf>
    <xf numFmtId="41" fontId="46" fillId="24" borderId="0" xfId="0" applyNumberFormat="1" applyFont="1" applyFill="1" applyAlignment="1">
      <alignment/>
    </xf>
    <xf numFmtId="0" fontId="46" fillId="24" borderId="0" xfId="0" applyFont="1" applyFill="1" applyAlignment="1">
      <alignment/>
    </xf>
    <xf numFmtId="0" fontId="46" fillId="24" borderId="20" xfId="57" applyFont="1" applyFill="1" applyBorder="1" quotePrefix="1">
      <alignment/>
      <protection/>
    </xf>
    <xf numFmtId="0" fontId="46" fillId="24" borderId="20" xfId="57" applyFont="1" applyFill="1" applyBorder="1" applyAlignment="1" quotePrefix="1">
      <alignment horizontal="left"/>
      <protection/>
    </xf>
    <xf numFmtId="44" fontId="38" fillId="24" borderId="20" xfId="0" applyNumberFormat="1" applyFont="1" applyFill="1" applyBorder="1" applyAlignment="1">
      <alignment horizontal="left" vertical="top" wrapText="1"/>
    </xf>
    <xf numFmtId="212" fontId="46" fillId="24" borderId="20" xfId="0" applyNumberFormat="1" applyFont="1" applyFill="1" applyBorder="1" applyAlignment="1">
      <alignment horizontal="center"/>
    </xf>
    <xf numFmtId="9" fontId="46" fillId="24" borderId="20" xfId="59" applyNumberFormat="1" applyFont="1" applyFill="1" applyBorder="1">
      <alignment/>
      <protection/>
    </xf>
    <xf numFmtId="210" fontId="46" fillId="24" borderId="0" xfId="44" applyNumberFormat="1" applyFont="1" applyFill="1" applyAlignment="1">
      <alignment/>
    </xf>
    <xf numFmtId="0" fontId="46" fillId="24" borderId="20" xfId="0" applyFont="1" applyFill="1" applyBorder="1" applyAlignment="1">
      <alignment horizontal="center"/>
    </xf>
    <xf numFmtId="3" fontId="41" fillId="24" borderId="20" xfId="0" applyNumberFormat="1" applyFont="1" applyFill="1" applyBorder="1" applyAlignment="1">
      <alignment/>
    </xf>
    <xf numFmtId="213" fontId="41" fillId="24" borderId="20" xfId="0" applyNumberFormat="1" applyFont="1" applyFill="1" applyBorder="1" applyAlignment="1">
      <alignment/>
    </xf>
    <xf numFmtId="41" fontId="41" fillId="24" borderId="20" xfId="0" applyNumberFormat="1" applyFont="1" applyFill="1" applyBorder="1" applyAlignment="1">
      <alignment horizontal="center"/>
    </xf>
    <xf numFmtId="214" fontId="41" fillId="24" borderId="20" xfId="0" applyNumberFormat="1" applyFont="1" applyFill="1" applyBorder="1" applyAlignment="1">
      <alignment/>
    </xf>
    <xf numFmtId="41" fontId="41" fillId="24" borderId="20" xfId="0" applyNumberFormat="1" applyFont="1" applyFill="1" applyBorder="1" applyAlignment="1">
      <alignment/>
    </xf>
    <xf numFmtId="215" fontId="41" fillId="24" borderId="20" xfId="0" applyNumberFormat="1" applyFont="1" applyFill="1" applyBorder="1" applyAlignment="1">
      <alignment/>
    </xf>
    <xf numFmtId="43" fontId="41" fillId="24" borderId="20" xfId="0" applyNumberFormat="1" applyFont="1" applyFill="1" applyBorder="1" applyAlignment="1">
      <alignment/>
    </xf>
    <xf numFmtId="41" fontId="51" fillId="24" borderId="0" xfId="0" applyNumberFormat="1" applyFont="1" applyFill="1" applyBorder="1" applyAlignment="1">
      <alignment horizontal="center"/>
    </xf>
    <xf numFmtId="41" fontId="41" fillId="24" borderId="0" xfId="0" applyNumberFormat="1" applyFont="1" applyFill="1" applyAlignment="1">
      <alignment/>
    </xf>
    <xf numFmtId="0" fontId="52" fillId="24" borderId="0" xfId="0" applyFont="1" applyFill="1" applyAlignment="1">
      <alignment horizontal="left"/>
    </xf>
    <xf numFmtId="0" fontId="53" fillId="24" borderId="0" xfId="0" applyFont="1" applyFill="1" applyAlignment="1">
      <alignment/>
    </xf>
    <xf numFmtId="41" fontId="46" fillId="24" borderId="0" xfId="0" applyNumberFormat="1" applyFont="1" applyFill="1" applyBorder="1" applyAlignment="1">
      <alignment horizontal="center"/>
    </xf>
    <xf numFmtId="216" fontId="53" fillId="24" borderId="0" xfId="0" applyNumberFormat="1" applyFont="1" applyFill="1" applyBorder="1" applyAlignment="1">
      <alignment/>
    </xf>
    <xf numFmtId="41" fontId="46" fillId="24" borderId="0" xfId="0" applyNumberFormat="1" applyFont="1" applyFill="1" applyBorder="1" applyAlignment="1">
      <alignment/>
    </xf>
    <xf numFmtId="41" fontId="41" fillId="24" borderId="0" xfId="0" applyNumberFormat="1" applyFont="1" applyFill="1" applyBorder="1" applyAlignment="1">
      <alignment/>
    </xf>
    <xf numFmtId="0" fontId="54" fillId="24" borderId="0" xfId="0" applyFont="1" applyFill="1" applyAlignment="1">
      <alignment/>
    </xf>
    <xf numFmtId="0" fontId="53" fillId="24" borderId="0" xfId="0" applyFont="1" applyFill="1" applyAlignment="1">
      <alignment/>
    </xf>
    <xf numFmtId="43" fontId="33" fillId="24" borderId="0" xfId="44" applyFont="1" applyFill="1" applyAlignment="1">
      <alignment/>
    </xf>
    <xf numFmtId="41" fontId="33" fillId="24" borderId="0" xfId="0" applyNumberFormat="1" applyFont="1" applyFill="1" applyBorder="1" applyAlignment="1">
      <alignment/>
    </xf>
    <xf numFmtId="41" fontId="45" fillId="24" borderId="0" xfId="0" applyNumberFormat="1" applyFont="1" applyFill="1" applyBorder="1" applyAlignment="1">
      <alignment/>
    </xf>
    <xf numFmtId="41" fontId="47" fillId="24" borderId="0" xfId="0" applyNumberFormat="1" applyFont="1" applyFill="1" applyAlignment="1">
      <alignment/>
    </xf>
    <xf numFmtId="0" fontId="13" fillId="24" borderId="0" xfId="0" applyFont="1" applyFill="1" applyAlignment="1">
      <alignment/>
    </xf>
    <xf numFmtId="41" fontId="56" fillId="24" borderId="0" xfId="0" applyNumberFormat="1" applyFont="1" applyFill="1" applyAlignment="1">
      <alignment/>
    </xf>
    <xf numFmtId="0" fontId="33" fillId="24" borderId="0" xfId="0" applyFont="1" applyFill="1" applyBorder="1" applyAlignment="1">
      <alignment/>
    </xf>
    <xf numFmtId="210" fontId="46" fillId="24" borderId="0" xfId="44" applyNumberFormat="1" applyFont="1" applyFill="1" applyBorder="1" applyAlignment="1">
      <alignment/>
    </xf>
    <xf numFmtId="3" fontId="46" fillId="24" borderId="0" xfId="0" applyNumberFormat="1" applyFont="1" applyFill="1" applyAlignment="1">
      <alignment horizontal="center"/>
    </xf>
    <xf numFmtId="41" fontId="33" fillId="24" borderId="0" xfId="0" applyNumberFormat="1" applyFont="1" applyFill="1" applyAlignment="1">
      <alignment/>
    </xf>
    <xf numFmtId="210" fontId="41" fillId="24" borderId="0" xfId="44" applyNumberFormat="1" applyFont="1" applyFill="1" applyAlignment="1">
      <alignment/>
    </xf>
    <xf numFmtId="0" fontId="57" fillId="24" borderId="0" xfId="0" applyFont="1" applyFill="1" applyAlignment="1">
      <alignment/>
    </xf>
    <xf numFmtId="210" fontId="43" fillId="24" borderId="0" xfId="44" applyNumberFormat="1" applyFont="1" applyFill="1" applyBorder="1" applyAlignment="1">
      <alignment/>
    </xf>
    <xf numFmtId="210" fontId="33" fillId="24" borderId="0" xfId="0" applyNumberFormat="1" applyFont="1" applyFill="1" applyAlignment="1">
      <alignment/>
    </xf>
    <xf numFmtId="1" fontId="46" fillId="24" borderId="20" xfId="0" applyNumberFormat="1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wrapText="1"/>
    </xf>
    <xf numFmtId="0" fontId="42" fillId="24" borderId="20" xfId="0" applyFont="1" applyFill="1" applyBorder="1" applyAlignment="1">
      <alignment horizontal="center" vertical="center" wrapText="1"/>
    </xf>
    <xf numFmtId="0" fontId="44" fillId="24" borderId="20" xfId="0" applyFont="1" applyFill="1" applyBorder="1" applyAlignment="1">
      <alignment horizontal="center" vertical="center" wrapText="1"/>
    </xf>
    <xf numFmtId="0" fontId="42" fillId="24" borderId="20" xfId="0" applyFont="1" applyFill="1" applyBorder="1" applyAlignment="1">
      <alignment vertical="center" wrapText="1"/>
    </xf>
    <xf numFmtId="0" fontId="13" fillId="24" borderId="20" xfId="0" applyFont="1" applyFill="1" applyBorder="1" applyAlignment="1">
      <alignment vertical="center" wrapText="1"/>
    </xf>
    <xf numFmtId="0" fontId="33" fillId="24" borderId="20" xfId="0" applyFont="1" applyFill="1" applyBorder="1" applyAlignment="1">
      <alignment/>
    </xf>
    <xf numFmtId="0" fontId="33" fillId="24" borderId="20" xfId="0" applyFont="1" applyFill="1" applyBorder="1" applyAlignment="1">
      <alignment horizontal="center" vertical="center"/>
    </xf>
    <xf numFmtId="44" fontId="38" fillId="24" borderId="20" xfId="0" applyNumberFormat="1" applyFont="1" applyFill="1" applyBorder="1" applyAlignment="1">
      <alignment horizontal="left" vertical="top"/>
    </xf>
    <xf numFmtId="4" fontId="38" fillId="24" borderId="20" xfId="0" applyNumberFormat="1" applyFont="1" applyFill="1" applyBorder="1" applyAlignment="1">
      <alignment horizontal="right"/>
    </xf>
    <xf numFmtId="0" fontId="38" fillId="24" borderId="20" xfId="0" applyNumberFormat="1" applyFont="1" applyFill="1" applyBorder="1" applyAlignment="1">
      <alignment vertical="center"/>
    </xf>
    <xf numFmtId="0" fontId="46" fillId="24" borderId="20" xfId="0" applyNumberFormat="1" applyFont="1" applyFill="1" applyBorder="1" applyAlignment="1">
      <alignment horizontal="center" vertical="center"/>
    </xf>
    <xf numFmtId="4" fontId="38" fillId="24" borderId="20" xfId="0" applyNumberFormat="1" applyFont="1" applyFill="1" applyBorder="1" applyAlignment="1">
      <alignment horizontal="right" vertical="center"/>
    </xf>
    <xf numFmtId="0" fontId="41" fillId="24" borderId="20" xfId="0" applyFont="1" applyFill="1" applyBorder="1" applyAlignment="1">
      <alignment horizontal="center" vertical="center" wrapText="1"/>
    </xf>
    <xf numFmtId="210" fontId="13" fillId="24" borderId="20" xfId="44" applyNumberFormat="1" applyFont="1" applyFill="1" applyBorder="1" applyAlignment="1">
      <alignment horizontal="center" vertical="center" wrapText="1"/>
    </xf>
    <xf numFmtId="0" fontId="49" fillId="24" borderId="20" xfId="0" applyNumberFormat="1" applyFont="1" applyFill="1" applyBorder="1" applyAlignment="1">
      <alignment vertical="center"/>
    </xf>
    <xf numFmtId="0" fontId="50" fillId="24" borderId="20" xfId="0" applyNumberFormat="1" applyFont="1" applyFill="1" applyBorder="1" applyAlignment="1">
      <alignment horizontal="center" vertical="center"/>
    </xf>
    <xf numFmtId="4" fontId="49" fillId="24" borderId="20" xfId="0" applyNumberFormat="1" applyFont="1" applyFill="1" applyBorder="1" applyAlignment="1">
      <alignment horizontal="right" vertical="center"/>
    </xf>
    <xf numFmtId="44" fontId="38" fillId="24" borderId="20" xfId="0" applyNumberFormat="1" applyFont="1" applyFill="1" applyBorder="1" applyAlignment="1">
      <alignment vertical="top" wrapText="1"/>
    </xf>
    <xf numFmtId="211" fontId="38" fillId="24" borderId="20" xfId="0" applyNumberFormat="1" applyFont="1" applyFill="1" applyBorder="1" applyAlignment="1">
      <alignment horizontal="right" vertical="center"/>
    </xf>
    <xf numFmtId="0" fontId="38" fillId="24" borderId="20" xfId="0" applyNumberFormat="1" applyFont="1" applyFill="1" applyBorder="1" applyAlignment="1">
      <alignment vertical="center"/>
    </xf>
    <xf numFmtId="0" fontId="46" fillId="24" borderId="20" xfId="0" applyNumberFormat="1" applyFont="1" applyFill="1" applyBorder="1" applyAlignment="1">
      <alignment horizontal="center" vertical="center"/>
    </xf>
    <xf numFmtId="4" fontId="38" fillId="24" borderId="20" xfId="0" applyNumberFormat="1" applyFont="1" applyFill="1" applyBorder="1" applyAlignment="1">
      <alignment horizontal="right" vertical="center"/>
    </xf>
    <xf numFmtId="211" fontId="38" fillId="24" borderId="20" xfId="0" applyNumberFormat="1" applyFont="1" applyFill="1" applyBorder="1" applyAlignment="1">
      <alignment horizontal="right" vertical="center"/>
    </xf>
    <xf numFmtId="0" fontId="38" fillId="24" borderId="20" xfId="0" applyNumberFormat="1" applyFont="1" applyFill="1" applyBorder="1" applyAlignment="1">
      <alignment horizontal="right" vertical="center"/>
    </xf>
    <xf numFmtId="2" fontId="38" fillId="24" borderId="20" xfId="0" applyNumberFormat="1" applyFont="1" applyFill="1" applyBorder="1" applyAlignment="1">
      <alignment vertical="center"/>
    </xf>
    <xf numFmtId="44" fontId="38" fillId="24" borderId="20" xfId="0" applyNumberFormat="1" applyFont="1" applyFill="1" applyBorder="1" applyAlignment="1">
      <alignment horizontal="left" vertical="center" wrapText="1"/>
    </xf>
    <xf numFmtId="9" fontId="38" fillId="24" borderId="20" xfId="0" applyNumberFormat="1" applyFont="1" applyFill="1" applyBorder="1" applyAlignment="1">
      <alignment vertical="center"/>
    </xf>
    <xf numFmtId="0" fontId="38" fillId="24" borderId="20" xfId="0" applyNumberFormat="1" applyFont="1" applyFill="1" applyBorder="1" applyAlignment="1">
      <alignment/>
    </xf>
    <xf numFmtId="0" fontId="49" fillId="24" borderId="20" xfId="0" applyNumberFormat="1" applyFont="1" applyFill="1" applyBorder="1" applyAlignment="1">
      <alignment/>
    </xf>
    <xf numFmtId="3" fontId="41" fillId="24" borderId="2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42" fillId="24" borderId="20" xfId="0" applyFont="1" applyFill="1" applyBorder="1" applyAlignment="1">
      <alignment horizontal="center" vertical="center" wrapText="1"/>
    </xf>
    <xf numFmtId="0" fontId="55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/>
    </xf>
    <xf numFmtId="0" fontId="13" fillId="24" borderId="20" xfId="0" applyFont="1" applyFill="1" applyBorder="1" applyAlignment="1">
      <alignment horizontal="center" vertical="center"/>
    </xf>
    <xf numFmtId="0" fontId="33" fillId="24" borderId="20" xfId="0" applyFont="1" applyFill="1" applyBorder="1" applyAlignment="1">
      <alignment/>
    </xf>
    <xf numFmtId="0" fontId="44" fillId="24" borderId="20" xfId="0" applyFont="1" applyFill="1" applyBorder="1" applyAlignment="1">
      <alignment horizontal="center" vertical="center" wrapText="1"/>
    </xf>
    <xf numFmtId="209" fontId="34" fillId="24" borderId="0" xfId="44" applyNumberFormat="1" applyFont="1" applyFill="1" applyAlignment="1">
      <alignment horizontal="center"/>
    </xf>
    <xf numFmtId="209" fontId="36" fillId="24" borderId="0" xfId="44" applyNumberFormat="1" applyFont="1" applyFill="1" applyAlignment="1">
      <alignment horizontal="center"/>
    </xf>
    <xf numFmtId="0" fontId="19" fillId="24" borderId="20" xfId="0" applyFont="1" applyFill="1" applyBorder="1" applyAlignment="1">
      <alignment horizontal="center" wrapText="1"/>
    </xf>
    <xf numFmtId="0" fontId="19" fillId="24" borderId="20" xfId="0" applyFont="1" applyFill="1" applyBorder="1" applyAlignment="1">
      <alignment horizontal="center" vertical="center" wrapText="1"/>
    </xf>
    <xf numFmtId="0" fontId="13" fillId="24" borderId="20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_1- PHU CAP UU DAI TUNG THANG 2008 2" xfId="59"/>
    <cellStyle name="Normal_Sheet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43">
      <selection activeCell="H46" sqref="H46"/>
    </sheetView>
  </sheetViews>
  <sheetFormatPr defaultColWidth="9.00390625" defaultRowHeight="15.75"/>
  <cols>
    <col min="1" max="1" width="3.875" style="1" customWidth="1"/>
    <col min="2" max="2" width="4.75390625" style="1" customWidth="1"/>
    <col min="3" max="3" width="14.375" style="1" customWidth="1"/>
    <col min="4" max="4" width="16.00390625" style="1" customWidth="1"/>
    <col min="5" max="5" width="14.375" style="7" customWidth="1"/>
    <col min="6" max="6" width="20.375" style="1" customWidth="1"/>
    <col min="7" max="7" width="5.125" style="1" customWidth="1"/>
    <col min="8" max="8" width="11.875" style="1" customWidth="1"/>
    <col min="9" max="9" width="10.625" style="14" customWidth="1"/>
    <col min="10" max="10" width="15.875" style="1" customWidth="1"/>
    <col min="11" max="11" width="16.50390625" style="1" customWidth="1"/>
    <col min="12" max="12" width="14.25390625" style="1" customWidth="1"/>
    <col min="13" max="16384" width="9.00390625" style="1" customWidth="1"/>
  </cols>
  <sheetData>
    <row r="1" spans="2:12" s="12" customFormat="1" ht="15.75">
      <c r="B1" s="8"/>
      <c r="C1" s="179" t="s">
        <v>113</v>
      </c>
      <c r="D1" s="179"/>
      <c r="E1" s="179"/>
      <c r="F1" s="179"/>
      <c r="G1" s="179"/>
      <c r="H1" s="179"/>
      <c r="I1" s="179"/>
      <c r="J1" s="179"/>
      <c r="K1" s="179"/>
      <c r="L1" s="179"/>
    </row>
    <row r="2" spans="2:12" ht="15.75">
      <c r="B2" s="8"/>
      <c r="C2" s="8"/>
      <c r="D2" s="179" t="s">
        <v>114</v>
      </c>
      <c r="E2" s="179"/>
      <c r="F2" s="179"/>
      <c r="G2" s="179"/>
      <c r="H2" s="179"/>
      <c r="I2" s="179"/>
      <c r="J2" s="179"/>
      <c r="K2" s="9"/>
      <c r="L2" s="9"/>
    </row>
    <row r="3" spans="2:12" ht="15.75">
      <c r="B3" s="8"/>
      <c r="C3" s="8"/>
      <c r="D3" s="179"/>
      <c r="E3" s="179"/>
      <c r="F3" s="179"/>
      <c r="G3" s="179"/>
      <c r="H3" s="179"/>
      <c r="I3" s="179"/>
      <c r="J3" s="179"/>
      <c r="K3" s="8"/>
      <c r="L3" s="8"/>
    </row>
    <row r="4" spans="2:12" ht="15.75">
      <c r="B4" s="8"/>
      <c r="C4" s="8"/>
      <c r="D4" s="8"/>
      <c r="E4" s="15"/>
      <c r="F4" s="8"/>
      <c r="G4" s="8"/>
      <c r="H4" s="10"/>
      <c r="I4" s="42"/>
      <c r="J4" s="8"/>
      <c r="K4" s="8"/>
      <c r="L4" s="8"/>
    </row>
    <row r="5" spans="1:12" s="37" customFormat="1" ht="18">
      <c r="A5" s="72" t="s">
        <v>116</v>
      </c>
      <c r="B5" s="46" t="s">
        <v>0</v>
      </c>
      <c r="C5" s="47" t="s">
        <v>1</v>
      </c>
      <c r="D5" s="46" t="s">
        <v>2</v>
      </c>
      <c r="E5" s="48" t="s">
        <v>42</v>
      </c>
      <c r="F5" s="49" t="s">
        <v>43</v>
      </c>
      <c r="G5" s="50" t="s">
        <v>5</v>
      </c>
      <c r="H5" s="51">
        <v>17628975</v>
      </c>
      <c r="I5" s="52">
        <v>43375</v>
      </c>
      <c r="J5" s="46" t="s">
        <v>2</v>
      </c>
      <c r="K5" s="46" t="s">
        <v>2</v>
      </c>
      <c r="L5" s="53" t="s">
        <v>115</v>
      </c>
    </row>
    <row r="6" spans="1:12" s="38" customFormat="1" ht="18">
      <c r="A6" s="77" t="s">
        <v>117</v>
      </c>
      <c r="B6" s="27" t="s">
        <v>0</v>
      </c>
      <c r="C6" s="28" t="s">
        <v>1</v>
      </c>
      <c r="D6" s="27" t="s">
        <v>2</v>
      </c>
      <c r="E6" s="29" t="s">
        <v>10</v>
      </c>
      <c r="F6" s="30" t="s">
        <v>11</v>
      </c>
      <c r="G6" s="31" t="s">
        <v>5</v>
      </c>
      <c r="H6" s="54">
        <v>11988214</v>
      </c>
      <c r="I6" s="78">
        <v>43375</v>
      </c>
      <c r="J6" s="27" t="s">
        <v>2</v>
      </c>
      <c r="K6" s="27" t="s">
        <v>2</v>
      </c>
      <c r="L6" s="79" t="s">
        <v>115</v>
      </c>
    </row>
    <row r="7" spans="1:12" s="38" customFormat="1" ht="18">
      <c r="A7" s="77" t="s">
        <v>118</v>
      </c>
      <c r="B7" s="27" t="s">
        <v>0</v>
      </c>
      <c r="C7" s="28" t="s">
        <v>1</v>
      </c>
      <c r="D7" s="27" t="s">
        <v>2</v>
      </c>
      <c r="E7" s="29" t="s">
        <v>46</v>
      </c>
      <c r="F7" s="30" t="s">
        <v>47</v>
      </c>
      <c r="G7" s="31" t="s">
        <v>5</v>
      </c>
      <c r="H7" s="54">
        <v>14164100</v>
      </c>
      <c r="I7" s="78">
        <v>43375</v>
      </c>
      <c r="J7" s="27" t="s">
        <v>2</v>
      </c>
      <c r="K7" s="27" t="s">
        <v>2</v>
      </c>
      <c r="L7" s="79" t="s">
        <v>115</v>
      </c>
    </row>
    <row r="8" spans="1:12" s="38" customFormat="1" ht="18">
      <c r="A8" s="77" t="s">
        <v>119</v>
      </c>
      <c r="B8" s="27" t="s">
        <v>0</v>
      </c>
      <c r="C8" s="28" t="s">
        <v>1</v>
      </c>
      <c r="D8" s="27" t="s">
        <v>2</v>
      </c>
      <c r="E8" s="29" t="s">
        <v>48</v>
      </c>
      <c r="F8" s="30" t="s">
        <v>49</v>
      </c>
      <c r="G8" s="31" t="s">
        <v>5</v>
      </c>
      <c r="H8" s="54">
        <v>10148750</v>
      </c>
      <c r="I8" s="78">
        <v>43375</v>
      </c>
      <c r="J8" s="27" t="s">
        <v>2</v>
      </c>
      <c r="K8" s="27" t="s">
        <v>2</v>
      </c>
      <c r="L8" s="79" t="s">
        <v>115</v>
      </c>
    </row>
    <row r="9" spans="1:12" s="38" customFormat="1" ht="18">
      <c r="A9" s="77" t="s">
        <v>120</v>
      </c>
      <c r="B9" s="27" t="s">
        <v>0</v>
      </c>
      <c r="C9" s="28" t="s">
        <v>1</v>
      </c>
      <c r="D9" s="27" t="s">
        <v>2</v>
      </c>
      <c r="E9" s="29" t="s">
        <v>52</v>
      </c>
      <c r="F9" s="30" t="s">
        <v>53</v>
      </c>
      <c r="G9" s="31" t="s">
        <v>5</v>
      </c>
      <c r="H9" s="54">
        <v>9463445</v>
      </c>
      <c r="I9" s="78">
        <v>43375</v>
      </c>
      <c r="J9" s="27" t="s">
        <v>2</v>
      </c>
      <c r="K9" s="27" t="s">
        <v>2</v>
      </c>
      <c r="L9" s="79" t="s">
        <v>115</v>
      </c>
    </row>
    <row r="10" spans="1:12" s="38" customFormat="1" ht="18">
      <c r="A10" s="77" t="s">
        <v>121</v>
      </c>
      <c r="B10" s="27" t="s">
        <v>0</v>
      </c>
      <c r="C10" s="28" t="s">
        <v>1</v>
      </c>
      <c r="D10" s="27" t="s">
        <v>2</v>
      </c>
      <c r="E10" s="29" t="s">
        <v>54</v>
      </c>
      <c r="F10" s="30" t="s">
        <v>55</v>
      </c>
      <c r="G10" s="31" t="s">
        <v>5</v>
      </c>
      <c r="H10" s="54">
        <v>10333309</v>
      </c>
      <c r="I10" s="78">
        <v>43375</v>
      </c>
      <c r="J10" s="27" t="s">
        <v>2</v>
      </c>
      <c r="K10" s="27" t="s">
        <v>2</v>
      </c>
      <c r="L10" s="79" t="s">
        <v>115</v>
      </c>
    </row>
    <row r="11" spans="1:12" s="38" customFormat="1" ht="18">
      <c r="A11" s="77" t="s">
        <v>122</v>
      </c>
      <c r="B11" s="27" t="s">
        <v>0</v>
      </c>
      <c r="C11" s="28" t="s">
        <v>1</v>
      </c>
      <c r="D11" s="27" t="s">
        <v>2</v>
      </c>
      <c r="E11" s="29" t="s">
        <v>56</v>
      </c>
      <c r="F11" s="30" t="s">
        <v>57</v>
      </c>
      <c r="G11" s="31" t="s">
        <v>5</v>
      </c>
      <c r="H11" s="54">
        <v>8970297</v>
      </c>
      <c r="I11" s="78">
        <v>43375</v>
      </c>
      <c r="J11" s="27" t="s">
        <v>2</v>
      </c>
      <c r="K11" s="27" t="s">
        <v>2</v>
      </c>
      <c r="L11" s="79" t="s">
        <v>115</v>
      </c>
    </row>
    <row r="12" spans="1:12" s="38" customFormat="1" ht="18">
      <c r="A12" s="77" t="s">
        <v>123</v>
      </c>
      <c r="B12" s="27" t="s">
        <v>0</v>
      </c>
      <c r="C12" s="28" t="s">
        <v>1</v>
      </c>
      <c r="D12" s="27" t="s">
        <v>2</v>
      </c>
      <c r="E12" s="29" t="s">
        <v>58</v>
      </c>
      <c r="F12" s="30" t="s">
        <v>59</v>
      </c>
      <c r="G12" s="31" t="s">
        <v>5</v>
      </c>
      <c r="H12" s="54">
        <v>10333309</v>
      </c>
      <c r="I12" s="78">
        <v>43375</v>
      </c>
      <c r="J12" s="27" t="s">
        <v>2</v>
      </c>
      <c r="K12" s="27" t="s">
        <v>2</v>
      </c>
      <c r="L12" s="79" t="s">
        <v>115</v>
      </c>
    </row>
    <row r="13" spans="1:12" s="38" customFormat="1" ht="18">
      <c r="A13" s="77" t="s">
        <v>124</v>
      </c>
      <c r="B13" s="27" t="s">
        <v>0</v>
      </c>
      <c r="C13" s="28" t="s">
        <v>1</v>
      </c>
      <c r="D13" s="27" t="s">
        <v>2</v>
      </c>
      <c r="E13" s="29" t="s">
        <v>60</v>
      </c>
      <c r="F13" s="30" t="s">
        <v>61</v>
      </c>
      <c r="G13" s="31" t="s">
        <v>5</v>
      </c>
      <c r="H13" s="54">
        <v>9314646</v>
      </c>
      <c r="I13" s="78">
        <v>43375</v>
      </c>
      <c r="J13" s="27" t="s">
        <v>2</v>
      </c>
      <c r="K13" s="27" t="s">
        <v>2</v>
      </c>
      <c r="L13" s="79" t="s">
        <v>115</v>
      </c>
    </row>
    <row r="14" spans="1:12" s="38" customFormat="1" ht="18">
      <c r="A14" s="77" t="s">
        <v>125</v>
      </c>
      <c r="B14" s="27" t="s">
        <v>0</v>
      </c>
      <c r="C14" s="28" t="s">
        <v>1</v>
      </c>
      <c r="D14" s="27" t="s">
        <v>2</v>
      </c>
      <c r="E14" s="29" t="s">
        <v>62</v>
      </c>
      <c r="F14" s="30" t="s">
        <v>63</v>
      </c>
      <c r="G14" s="31" t="s">
        <v>5</v>
      </c>
      <c r="H14" s="54">
        <v>10790677</v>
      </c>
      <c r="I14" s="78">
        <v>43375</v>
      </c>
      <c r="J14" s="27" t="s">
        <v>2</v>
      </c>
      <c r="K14" s="27" t="s">
        <v>2</v>
      </c>
      <c r="L14" s="79" t="s">
        <v>115</v>
      </c>
    </row>
    <row r="15" spans="1:12" s="38" customFormat="1" ht="18">
      <c r="A15" s="77" t="s">
        <v>126</v>
      </c>
      <c r="B15" s="27" t="s">
        <v>0</v>
      </c>
      <c r="C15" s="28" t="s">
        <v>1</v>
      </c>
      <c r="D15" s="27" t="s">
        <v>2</v>
      </c>
      <c r="E15" s="29" t="s">
        <v>64</v>
      </c>
      <c r="F15" s="30" t="s">
        <v>65</v>
      </c>
      <c r="G15" s="31" t="s">
        <v>5</v>
      </c>
      <c r="H15" s="54">
        <v>11065055</v>
      </c>
      <c r="I15" s="78">
        <v>43375</v>
      </c>
      <c r="J15" s="27" t="s">
        <v>2</v>
      </c>
      <c r="K15" s="27" t="s">
        <v>2</v>
      </c>
      <c r="L15" s="79" t="s">
        <v>115</v>
      </c>
    </row>
    <row r="16" spans="1:12" s="38" customFormat="1" ht="18">
      <c r="A16" s="77" t="s">
        <v>127</v>
      </c>
      <c r="B16" s="27" t="s">
        <v>0</v>
      </c>
      <c r="C16" s="28" t="s">
        <v>1</v>
      </c>
      <c r="D16" s="27" t="s">
        <v>2</v>
      </c>
      <c r="E16" s="29" t="s">
        <v>66</v>
      </c>
      <c r="F16" s="30" t="s">
        <v>67</v>
      </c>
      <c r="G16" s="31" t="s">
        <v>5</v>
      </c>
      <c r="H16" s="54">
        <v>8665081</v>
      </c>
      <c r="I16" s="78">
        <v>43375</v>
      </c>
      <c r="J16" s="27" t="s">
        <v>2</v>
      </c>
      <c r="K16" s="27" t="s">
        <v>2</v>
      </c>
      <c r="L16" s="79" t="s">
        <v>115</v>
      </c>
    </row>
    <row r="17" spans="1:12" s="38" customFormat="1" ht="18">
      <c r="A17" s="77" t="s">
        <v>128</v>
      </c>
      <c r="B17" s="27" t="s">
        <v>0</v>
      </c>
      <c r="C17" s="28" t="s">
        <v>1</v>
      </c>
      <c r="D17" s="27" t="s">
        <v>2</v>
      </c>
      <c r="E17" s="29" t="s">
        <v>3</v>
      </c>
      <c r="F17" s="30" t="s">
        <v>4</v>
      </c>
      <c r="G17" s="31" t="s">
        <v>5</v>
      </c>
      <c r="H17" s="54">
        <v>10467309</v>
      </c>
      <c r="I17" s="78">
        <v>43375</v>
      </c>
      <c r="J17" s="27" t="s">
        <v>2</v>
      </c>
      <c r="K17" s="27" t="s">
        <v>2</v>
      </c>
      <c r="L17" s="79" t="s">
        <v>115</v>
      </c>
    </row>
    <row r="18" spans="1:12" s="38" customFormat="1" ht="18">
      <c r="A18" s="77" t="s">
        <v>129</v>
      </c>
      <c r="B18" s="27" t="s">
        <v>0</v>
      </c>
      <c r="C18" s="28" t="s">
        <v>1</v>
      </c>
      <c r="D18" s="27" t="s">
        <v>2</v>
      </c>
      <c r="E18" s="29" t="s">
        <v>6</v>
      </c>
      <c r="F18" s="30" t="s">
        <v>7</v>
      </c>
      <c r="G18" s="31" t="s">
        <v>5</v>
      </c>
      <c r="H18" s="54">
        <v>8699170</v>
      </c>
      <c r="I18" s="78">
        <v>43375</v>
      </c>
      <c r="J18" s="27" t="s">
        <v>2</v>
      </c>
      <c r="K18" s="27" t="s">
        <v>2</v>
      </c>
      <c r="L18" s="79" t="s">
        <v>115</v>
      </c>
    </row>
    <row r="19" spans="1:12" s="38" customFormat="1" ht="18">
      <c r="A19" s="77" t="s">
        <v>130</v>
      </c>
      <c r="B19" s="27" t="s">
        <v>0</v>
      </c>
      <c r="C19" s="28" t="s">
        <v>1</v>
      </c>
      <c r="D19" s="27" t="s">
        <v>2</v>
      </c>
      <c r="E19" s="29" t="s">
        <v>8</v>
      </c>
      <c r="F19" s="30" t="s">
        <v>9</v>
      </c>
      <c r="G19" s="31" t="s">
        <v>5</v>
      </c>
      <c r="H19" s="54">
        <v>12210732</v>
      </c>
      <c r="I19" s="78">
        <v>43375</v>
      </c>
      <c r="J19" s="27" t="s">
        <v>2</v>
      </c>
      <c r="K19" s="27" t="s">
        <v>2</v>
      </c>
      <c r="L19" s="79" t="s">
        <v>115</v>
      </c>
    </row>
    <row r="20" spans="1:12" s="38" customFormat="1" ht="18">
      <c r="A20" s="77" t="s">
        <v>131</v>
      </c>
      <c r="B20" s="27" t="s">
        <v>0</v>
      </c>
      <c r="C20" s="28" t="s">
        <v>1</v>
      </c>
      <c r="D20" s="27" t="s">
        <v>2</v>
      </c>
      <c r="E20" s="29" t="s">
        <v>44</v>
      </c>
      <c r="F20" s="30" t="s">
        <v>45</v>
      </c>
      <c r="G20" s="31" t="s">
        <v>5</v>
      </c>
      <c r="H20" s="54">
        <v>8052849</v>
      </c>
      <c r="I20" s="78">
        <v>43375</v>
      </c>
      <c r="J20" s="27" t="s">
        <v>2</v>
      </c>
      <c r="K20" s="27" t="s">
        <v>2</v>
      </c>
      <c r="L20" s="79" t="s">
        <v>115</v>
      </c>
    </row>
    <row r="21" spans="1:12" s="38" customFormat="1" ht="18">
      <c r="A21" s="77" t="s">
        <v>132</v>
      </c>
      <c r="B21" s="27" t="s">
        <v>0</v>
      </c>
      <c r="C21" s="28" t="s">
        <v>1</v>
      </c>
      <c r="D21" s="27" t="s">
        <v>2</v>
      </c>
      <c r="E21" s="29" t="s">
        <v>14</v>
      </c>
      <c r="F21" s="30" t="s">
        <v>15</v>
      </c>
      <c r="G21" s="31" t="s">
        <v>5</v>
      </c>
      <c r="H21" s="54">
        <v>9253732</v>
      </c>
      <c r="I21" s="78">
        <v>43375</v>
      </c>
      <c r="J21" s="27" t="s">
        <v>2</v>
      </c>
      <c r="K21" s="27" t="s">
        <v>2</v>
      </c>
      <c r="L21" s="79" t="s">
        <v>115</v>
      </c>
    </row>
    <row r="22" spans="1:12" s="38" customFormat="1" ht="18">
      <c r="A22" s="77" t="s">
        <v>133</v>
      </c>
      <c r="B22" s="27" t="s">
        <v>0</v>
      </c>
      <c r="C22" s="28" t="s">
        <v>1</v>
      </c>
      <c r="D22" s="27" t="s">
        <v>2</v>
      </c>
      <c r="E22" s="29" t="s">
        <v>18</v>
      </c>
      <c r="F22" s="30" t="s">
        <v>19</v>
      </c>
      <c r="G22" s="31" t="s">
        <v>5</v>
      </c>
      <c r="H22" s="54">
        <v>9005788</v>
      </c>
      <c r="I22" s="78">
        <v>43375</v>
      </c>
      <c r="J22" s="27" t="s">
        <v>2</v>
      </c>
      <c r="K22" s="27" t="s">
        <v>2</v>
      </c>
      <c r="L22" s="79" t="s">
        <v>115</v>
      </c>
    </row>
    <row r="23" spans="1:12" s="38" customFormat="1" ht="18">
      <c r="A23" s="77" t="s">
        <v>134</v>
      </c>
      <c r="B23" s="27" t="s">
        <v>0</v>
      </c>
      <c r="C23" s="28" t="s">
        <v>1</v>
      </c>
      <c r="D23" s="27" t="s">
        <v>2</v>
      </c>
      <c r="E23" s="29" t="s">
        <v>20</v>
      </c>
      <c r="F23" s="30" t="s">
        <v>21</v>
      </c>
      <c r="G23" s="31" t="s">
        <v>5</v>
      </c>
      <c r="H23" s="54">
        <v>8451157</v>
      </c>
      <c r="I23" s="78">
        <v>43375</v>
      </c>
      <c r="J23" s="27" t="s">
        <v>2</v>
      </c>
      <c r="K23" s="27" t="s">
        <v>2</v>
      </c>
      <c r="L23" s="79" t="s">
        <v>115</v>
      </c>
    </row>
    <row r="24" spans="1:12" s="38" customFormat="1" ht="18">
      <c r="A24" s="77" t="s">
        <v>135</v>
      </c>
      <c r="B24" s="27" t="s">
        <v>0</v>
      </c>
      <c r="C24" s="28" t="s">
        <v>1</v>
      </c>
      <c r="D24" s="27" t="s">
        <v>2</v>
      </c>
      <c r="E24" s="29" t="s">
        <v>22</v>
      </c>
      <c r="F24" s="30" t="s">
        <v>23</v>
      </c>
      <c r="G24" s="31" t="s">
        <v>5</v>
      </c>
      <c r="H24" s="54">
        <v>9253732</v>
      </c>
      <c r="I24" s="78">
        <v>43375</v>
      </c>
      <c r="J24" s="27" t="s">
        <v>2</v>
      </c>
      <c r="K24" s="27" t="s">
        <v>2</v>
      </c>
      <c r="L24" s="79" t="s">
        <v>115</v>
      </c>
    </row>
    <row r="25" spans="1:12" s="38" customFormat="1" ht="18">
      <c r="A25" s="77" t="s">
        <v>136</v>
      </c>
      <c r="B25" s="27" t="s">
        <v>0</v>
      </c>
      <c r="C25" s="28" t="s">
        <v>1</v>
      </c>
      <c r="D25" s="27" t="s">
        <v>2</v>
      </c>
      <c r="E25" s="29" t="s">
        <v>24</v>
      </c>
      <c r="F25" s="30" t="s">
        <v>25</v>
      </c>
      <c r="G25" s="31" t="s">
        <v>5</v>
      </c>
      <c r="H25" s="54">
        <v>9083460</v>
      </c>
      <c r="I25" s="78">
        <v>43375</v>
      </c>
      <c r="J25" s="27" t="s">
        <v>2</v>
      </c>
      <c r="K25" s="27" t="s">
        <v>2</v>
      </c>
      <c r="L25" s="79" t="s">
        <v>115</v>
      </c>
    </row>
    <row r="26" spans="1:12" s="38" customFormat="1" ht="18">
      <c r="A26" s="77" t="s">
        <v>137</v>
      </c>
      <c r="B26" s="27" t="s">
        <v>0</v>
      </c>
      <c r="C26" s="28" t="s">
        <v>1</v>
      </c>
      <c r="D26" s="27" t="s">
        <v>2</v>
      </c>
      <c r="E26" s="29" t="s">
        <v>12</v>
      </c>
      <c r="F26" s="30" t="s">
        <v>13</v>
      </c>
      <c r="G26" s="31" t="s">
        <v>5</v>
      </c>
      <c r="H26" s="54">
        <v>8558819</v>
      </c>
      <c r="I26" s="78">
        <v>43375</v>
      </c>
      <c r="J26" s="27" t="s">
        <v>2</v>
      </c>
      <c r="K26" s="27" t="s">
        <v>2</v>
      </c>
      <c r="L26" s="79" t="s">
        <v>115</v>
      </c>
    </row>
    <row r="27" spans="1:12" s="38" customFormat="1" ht="18">
      <c r="A27" s="77" t="s">
        <v>138</v>
      </c>
      <c r="B27" s="27" t="s">
        <v>0</v>
      </c>
      <c r="C27" s="28" t="s">
        <v>1</v>
      </c>
      <c r="D27" s="27" t="s">
        <v>2</v>
      </c>
      <c r="E27" s="29" t="s">
        <v>16</v>
      </c>
      <c r="F27" s="30" t="s">
        <v>17</v>
      </c>
      <c r="G27" s="31" t="s">
        <v>5</v>
      </c>
      <c r="H27" s="54">
        <v>9083460</v>
      </c>
      <c r="I27" s="78">
        <v>43375</v>
      </c>
      <c r="J27" s="27" t="s">
        <v>2</v>
      </c>
      <c r="K27" s="27" t="s">
        <v>2</v>
      </c>
      <c r="L27" s="79" t="s">
        <v>115</v>
      </c>
    </row>
    <row r="28" spans="1:12" s="38" customFormat="1" ht="18">
      <c r="A28" s="77" t="s">
        <v>139</v>
      </c>
      <c r="B28" s="27" t="s">
        <v>0</v>
      </c>
      <c r="C28" s="28" t="s">
        <v>1</v>
      </c>
      <c r="D28" s="27" t="s">
        <v>2</v>
      </c>
      <c r="E28" s="29" t="s">
        <v>26</v>
      </c>
      <c r="F28" s="30" t="s">
        <v>27</v>
      </c>
      <c r="G28" s="31" t="s">
        <v>5</v>
      </c>
      <c r="H28" s="54">
        <v>7871054</v>
      </c>
      <c r="I28" s="78">
        <v>43375</v>
      </c>
      <c r="J28" s="27" t="s">
        <v>2</v>
      </c>
      <c r="K28" s="27" t="s">
        <v>2</v>
      </c>
      <c r="L28" s="79" t="s">
        <v>115</v>
      </c>
    </row>
    <row r="29" spans="1:12" s="38" customFormat="1" ht="18">
      <c r="A29" s="77" t="s">
        <v>140</v>
      </c>
      <c r="B29" s="27" t="s">
        <v>0</v>
      </c>
      <c r="C29" s="28" t="s">
        <v>1</v>
      </c>
      <c r="D29" s="27" t="s">
        <v>2</v>
      </c>
      <c r="E29" s="29" t="s">
        <v>28</v>
      </c>
      <c r="F29" s="30" t="s">
        <v>29</v>
      </c>
      <c r="G29" s="31" t="s">
        <v>5</v>
      </c>
      <c r="H29" s="54">
        <v>8007020</v>
      </c>
      <c r="I29" s="78">
        <v>43375</v>
      </c>
      <c r="J29" s="27" t="s">
        <v>2</v>
      </c>
      <c r="K29" s="27" t="s">
        <v>2</v>
      </c>
      <c r="L29" s="79" t="s">
        <v>115</v>
      </c>
    </row>
    <row r="30" spans="1:12" s="38" customFormat="1" ht="18">
      <c r="A30" s="77" t="s">
        <v>141</v>
      </c>
      <c r="B30" s="27" t="s">
        <v>0</v>
      </c>
      <c r="C30" s="28" t="s">
        <v>1</v>
      </c>
      <c r="D30" s="27" t="s">
        <v>2</v>
      </c>
      <c r="E30" s="32" t="s">
        <v>88</v>
      </c>
      <c r="F30" s="33" t="s">
        <v>89</v>
      </c>
      <c r="G30" s="31" t="s">
        <v>5</v>
      </c>
      <c r="H30" s="54">
        <v>7919084</v>
      </c>
      <c r="I30" s="78">
        <v>43375</v>
      </c>
      <c r="J30" s="27" t="s">
        <v>2</v>
      </c>
      <c r="K30" s="27" t="s">
        <v>2</v>
      </c>
      <c r="L30" s="79" t="s">
        <v>115</v>
      </c>
    </row>
    <row r="31" spans="1:12" s="38" customFormat="1" ht="18">
      <c r="A31" s="77" t="s">
        <v>142</v>
      </c>
      <c r="B31" s="27" t="s">
        <v>0</v>
      </c>
      <c r="C31" s="28" t="s">
        <v>1</v>
      </c>
      <c r="D31" s="27" t="s">
        <v>2</v>
      </c>
      <c r="E31" s="29" t="s">
        <v>30</v>
      </c>
      <c r="F31" s="30" t="s">
        <v>31</v>
      </c>
      <c r="G31" s="31" t="s">
        <v>5</v>
      </c>
      <c r="H31" s="54">
        <v>8322433</v>
      </c>
      <c r="I31" s="78">
        <v>43375</v>
      </c>
      <c r="J31" s="27" t="s">
        <v>2</v>
      </c>
      <c r="K31" s="27" t="s">
        <v>2</v>
      </c>
      <c r="L31" s="79" t="s">
        <v>115</v>
      </c>
    </row>
    <row r="32" spans="1:12" s="38" customFormat="1" ht="18">
      <c r="A32" s="77" t="s">
        <v>143</v>
      </c>
      <c r="B32" s="27" t="s">
        <v>0</v>
      </c>
      <c r="C32" s="28" t="s">
        <v>1</v>
      </c>
      <c r="D32" s="27" t="s">
        <v>2</v>
      </c>
      <c r="E32" s="32" t="s">
        <v>84</v>
      </c>
      <c r="F32" s="33" t="s">
        <v>85</v>
      </c>
      <c r="G32" s="31" t="s">
        <v>5</v>
      </c>
      <c r="H32" s="54">
        <v>7861014</v>
      </c>
      <c r="I32" s="78">
        <v>43375</v>
      </c>
      <c r="J32" s="27" t="s">
        <v>2</v>
      </c>
      <c r="K32" s="27" t="s">
        <v>2</v>
      </c>
      <c r="L32" s="79" t="s">
        <v>115</v>
      </c>
    </row>
    <row r="33" spans="1:12" s="38" customFormat="1" ht="18">
      <c r="A33" s="77" t="s">
        <v>144</v>
      </c>
      <c r="B33" s="27" t="s">
        <v>0</v>
      </c>
      <c r="C33" s="28" t="s">
        <v>1</v>
      </c>
      <c r="D33" s="27" t="s">
        <v>2</v>
      </c>
      <c r="E33" s="29" t="s">
        <v>32</v>
      </c>
      <c r="F33" s="30" t="s">
        <v>33</v>
      </c>
      <c r="G33" s="31" t="s">
        <v>5</v>
      </c>
      <c r="H33" s="54">
        <v>7784635</v>
      </c>
      <c r="I33" s="78">
        <v>43375</v>
      </c>
      <c r="J33" s="27" t="s">
        <v>2</v>
      </c>
      <c r="K33" s="27" t="s">
        <v>2</v>
      </c>
      <c r="L33" s="79" t="s">
        <v>115</v>
      </c>
    </row>
    <row r="34" spans="1:12" s="38" customFormat="1" ht="18">
      <c r="A34" s="77" t="s">
        <v>145</v>
      </c>
      <c r="B34" s="27" t="s">
        <v>0</v>
      </c>
      <c r="C34" s="28" t="s">
        <v>1</v>
      </c>
      <c r="D34" s="27" t="s">
        <v>2</v>
      </c>
      <c r="E34" s="29" t="s">
        <v>34</v>
      </c>
      <c r="F34" s="30" t="s">
        <v>35</v>
      </c>
      <c r="G34" s="31" t="s">
        <v>5</v>
      </c>
      <c r="H34" s="54">
        <v>9141991</v>
      </c>
      <c r="I34" s="78">
        <v>43375</v>
      </c>
      <c r="J34" s="27" t="s">
        <v>2</v>
      </c>
      <c r="K34" s="27" t="s">
        <v>2</v>
      </c>
      <c r="L34" s="79" t="s">
        <v>115</v>
      </c>
    </row>
    <row r="35" spans="1:12" s="38" customFormat="1" ht="18">
      <c r="A35" s="77" t="s">
        <v>146</v>
      </c>
      <c r="B35" s="27" t="s">
        <v>0</v>
      </c>
      <c r="C35" s="28" t="s">
        <v>1</v>
      </c>
      <c r="D35" s="27" t="s">
        <v>2</v>
      </c>
      <c r="E35" s="29" t="s">
        <v>36</v>
      </c>
      <c r="F35" s="30" t="s">
        <v>37</v>
      </c>
      <c r="G35" s="31" t="s">
        <v>5</v>
      </c>
      <c r="H35" s="54">
        <v>8322140</v>
      </c>
      <c r="I35" s="78">
        <v>43375</v>
      </c>
      <c r="J35" s="27" t="s">
        <v>2</v>
      </c>
      <c r="K35" s="27" t="s">
        <v>2</v>
      </c>
      <c r="L35" s="79" t="s">
        <v>115</v>
      </c>
    </row>
    <row r="36" spans="1:12" s="38" customFormat="1" ht="18">
      <c r="A36" s="77" t="s">
        <v>147</v>
      </c>
      <c r="B36" s="27" t="s">
        <v>0</v>
      </c>
      <c r="C36" s="28" t="s">
        <v>1</v>
      </c>
      <c r="D36" s="27" t="s">
        <v>2</v>
      </c>
      <c r="E36" s="32" t="s">
        <v>86</v>
      </c>
      <c r="F36" s="33" t="s">
        <v>87</v>
      </c>
      <c r="G36" s="31" t="s">
        <v>5</v>
      </c>
      <c r="H36" s="54">
        <v>7875425</v>
      </c>
      <c r="I36" s="78">
        <v>43375</v>
      </c>
      <c r="J36" s="27" t="s">
        <v>2</v>
      </c>
      <c r="K36" s="27" t="s">
        <v>2</v>
      </c>
      <c r="L36" s="79" t="s">
        <v>115</v>
      </c>
    </row>
    <row r="37" spans="1:12" s="38" customFormat="1" ht="18">
      <c r="A37" s="77" t="s">
        <v>148</v>
      </c>
      <c r="B37" s="27" t="s">
        <v>0</v>
      </c>
      <c r="C37" s="28" t="s">
        <v>1</v>
      </c>
      <c r="D37" s="27" t="s">
        <v>2</v>
      </c>
      <c r="E37" s="29" t="s">
        <v>38</v>
      </c>
      <c r="F37" s="30" t="s">
        <v>39</v>
      </c>
      <c r="G37" s="31" t="s">
        <v>5</v>
      </c>
      <c r="H37" s="54">
        <v>7902387</v>
      </c>
      <c r="I37" s="78">
        <v>43375</v>
      </c>
      <c r="J37" s="27" t="s">
        <v>2</v>
      </c>
      <c r="K37" s="27" t="s">
        <v>2</v>
      </c>
      <c r="L37" s="79" t="s">
        <v>115</v>
      </c>
    </row>
    <row r="38" spans="1:12" s="38" customFormat="1" ht="18">
      <c r="A38" s="77" t="s">
        <v>149</v>
      </c>
      <c r="B38" s="27" t="s">
        <v>0</v>
      </c>
      <c r="C38" s="28" t="s">
        <v>1</v>
      </c>
      <c r="D38" s="27" t="s">
        <v>2</v>
      </c>
      <c r="E38" s="29" t="s">
        <v>40</v>
      </c>
      <c r="F38" s="30" t="s">
        <v>41</v>
      </c>
      <c r="G38" s="31" t="s">
        <v>5</v>
      </c>
      <c r="H38" s="54">
        <v>9221528</v>
      </c>
      <c r="I38" s="78">
        <v>43375</v>
      </c>
      <c r="J38" s="27" t="s">
        <v>2</v>
      </c>
      <c r="K38" s="27" t="s">
        <v>2</v>
      </c>
      <c r="L38" s="79" t="s">
        <v>115</v>
      </c>
    </row>
    <row r="39" spans="1:12" s="38" customFormat="1" ht="18">
      <c r="A39" s="77" t="s">
        <v>150</v>
      </c>
      <c r="B39" s="27" t="s">
        <v>0</v>
      </c>
      <c r="C39" s="28" t="s">
        <v>1</v>
      </c>
      <c r="D39" s="27" t="s">
        <v>2</v>
      </c>
      <c r="E39" s="29" t="s">
        <v>70</v>
      </c>
      <c r="F39" s="30" t="s">
        <v>71</v>
      </c>
      <c r="G39" s="31" t="s">
        <v>5</v>
      </c>
      <c r="H39" s="54">
        <v>7574995</v>
      </c>
      <c r="I39" s="78">
        <v>43375</v>
      </c>
      <c r="J39" s="27" t="s">
        <v>2</v>
      </c>
      <c r="K39" s="27" t="s">
        <v>2</v>
      </c>
      <c r="L39" s="79" t="s">
        <v>115</v>
      </c>
    </row>
    <row r="40" spans="1:12" s="38" customFormat="1" ht="18">
      <c r="A40" s="77" t="s">
        <v>151</v>
      </c>
      <c r="B40" s="27" t="s">
        <v>0</v>
      </c>
      <c r="C40" s="28" t="s">
        <v>1</v>
      </c>
      <c r="D40" s="27" t="s">
        <v>2</v>
      </c>
      <c r="E40" s="32" t="s">
        <v>82</v>
      </c>
      <c r="F40" s="34" t="s">
        <v>83</v>
      </c>
      <c r="G40" s="31" t="s">
        <v>5</v>
      </c>
      <c r="H40" s="54">
        <v>5493269</v>
      </c>
      <c r="I40" s="78">
        <v>43375</v>
      </c>
      <c r="J40" s="27" t="s">
        <v>2</v>
      </c>
      <c r="K40" s="27" t="s">
        <v>2</v>
      </c>
      <c r="L40" s="79" t="s">
        <v>115</v>
      </c>
    </row>
    <row r="41" spans="1:12" s="38" customFormat="1" ht="18">
      <c r="A41" s="77" t="s">
        <v>152</v>
      </c>
      <c r="B41" s="27" t="s">
        <v>0</v>
      </c>
      <c r="C41" s="28" t="s">
        <v>1</v>
      </c>
      <c r="D41" s="27" t="s">
        <v>2</v>
      </c>
      <c r="E41" s="32" t="s">
        <v>90</v>
      </c>
      <c r="F41" s="35" t="s">
        <v>91</v>
      </c>
      <c r="G41" s="31" t="s">
        <v>5</v>
      </c>
      <c r="H41" s="54">
        <v>5318916</v>
      </c>
      <c r="I41" s="78">
        <v>43375</v>
      </c>
      <c r="J41" s="27" t="s">
        <v>2</v>
      </c>
      <c r="K41" s="27" t="s">
        <v>2</v>
      </c>
      <c r="L41" s="79" t="s">
        <v>115</v>
      </c>
    </row>
    <row r="42" spans="1:12" s="38" customFormat="1" ht="18">
      <c r="A42" s="77" t="s">
        <v>153</v>
      </c>
      <c r="B42" s="27" t="s">
        <v>0</v>
      </c>
      <c r="C42" s="28" t="s">
        <v>1</v>
      </c>
      <c r="D42" s="27" t="s">
        <v>2</v>
      </c>
      <c r="E42" s="29" t="s">
        <v>80</v>
      </c>
      <c r="F42" s="30" t="s">
        <v>81</v>
      </c>
      <c r="G42" s="31" t="s">
        <v>5</v>
      </c>
      <c r="H42" s="54">
        <v>4699916</v>
      </c>
      <c r="I42" s="78">
        <v>43375</v>
      </c>
      <c r="J42" s="27" t="s">
        <v>2</v>
      </c>
      <c r="K42" s="27" t="s">
        <v>2</v>
      </c>
      <c r="L42" s="79" t="s">
        <v>115</v>
      </c>
    </row>
    <row r="43" spans="1:12" s="38" customFormat="1" ht="18">
      <c r="A43" s="77" t="s">
        <v>154</v>
      </c>
      <c r="B43" s="27" t="s">
        <v>0</v>
      </c>
      <c r="C43" s="28" t="s">
        <v>1</v>
      </c>
      <c r="D43" s="27" t="s">
        <v>2</v>
      </c>
      <c r="E43" s="32" t="s">
        <v>92</v>
      </c>
      <c r="F43" s="35" t="s">
        <v>93</v>
      </c>
      <c r="G43" s="31" t="s">
        <v>5</v>
      </c>
      <c r="H43" s="54">
        <v>6464606</v>
      </c>
      <c r="I43" s="78">
        <v>43375</v>
      </c>
      <c r="J43" s="27" t="s">
        <v>2</v>
      </c>
      <c r="K43" s="27" t="s">
        <v>2</v>
      </c>
      <c r="L43" s="79" t="s">
        <v>115</v>
      </c>
    </row>
    <row r="44" spans="1:12" s="38" customFormat="1" ht="18">
      <c r="A44" s="77" t="s">
        <v>155</v>
      </c>
      <c r="B44" s="27" t="s">
        <v>0</v>
      </c>
      <c r="C44" s="28" t="s">
        <v>1</v>
      </c>
      <c r="D44" s="27" t="s">
        <v>2</v>
      </c>
      <c r="E44" s="29" t="s">
        <v>72</v>
      </c>
      <c r="F44" s="30" t="s">
        <v>73</v>
      </c>
      <c r="G44" s="31" t="s">
        <v>5</v>
      </c>
      <c r="H44" s="54">
        <v>8461159</v>
      </c>
      <c r="I44" s="78">
        <v>43375</v>
      </c>
      <c r="J44" s="27" t="s">
        <v>2</v>
      </c>
      <c r="K44" s="27" t="s">
        <v>2</v>
      </c>
      <c r="L44" s="79" t="s">
        <v>115</v>
      </c>
    </row>
    <row r="45" spans="1:12" s="38" customFormat="1" ht="18">
      <c r="A45" s="77" t="s">
        <v>156</v>
      </c>
      <c r="B45" s="27" t="s">
        <v>0</v>
      </c>
      <c r="C45" s="28" t="s">
        <v>1</v>
      </c>
      <c r="D45" s="27" t="s">
        <v>2</v>
      </c>
      <c r="E45" s="29" t="s">
        <v>74</v>
      </c>
      <c r="F45" s="30" t="s">
        <v>75</v>
      </c>
      <c r="G45" s="31" t="s">
        <v>5</v>
      </c>
      <c r="H45" s="54">
        <v>7741528</v>
      </c>
      <c r="I45" s="78">
        <v>43375</v>
      </c>
      <c r="J45" s="27" t="s">
        <v>2</v>
      </c>
      <c r="K45" s="27" t="s">
        <v>2</v>
      </c>
      <c r="L45" s="79" t="s">
        <v>115</v>
      </c>
    </row>
    <row r="46" spans="1:12" s="38" customFormat="1" ht="18">
      <c r="A46" s="77" t="s">
        <v>157</v>
      </c>
      <c r="B46" s="27" t="s">
        <v>0</v>
      </c>
      <c r="C46" s="28" t="s">
        <v>1</v>
      </c>
      <c r="D46" s="27" t="s">
        <v>2</v>
      </c>
      <c r="E46" s="29" t="s">
        <v>76</v>
      </c>
      <c r="F46" s="30" t="s">
        <v>77</v>
      </c>
      <c r="G46" s="31" t="s">
        <v>5</v>
      </c>
      <c r="H46" s="54">
        <v>4406350</v>
      </c>
      <c r="I46" s="78">
        <v>43375</v>
      </c>
      <c r="J46" s="27" t="s">
        <v>2</v>
      </c>
      <c r="K46" s="27" t="s">
        <v>2</v>
      </c>
      <c r="L46" s="79" t="s">
        <v>115</v>
      </c>
    </row>
    <row r="47" spans="1:12" s="38" customFormat="1" ht="18">
      <c r="A47" s="77" t="s">
        <v>158</v>
      </c>
      <c r="B47" s="27" t="s">
        <v>0</v>
      </c>
      <c r="C47" s="28" t="s">
        <v>1</v>
      </c>
      <c r="D47" s="27" t="s">
        <v>2</v>
      </c>
      <c r="E47" s="29" t="s">
        <v>78</v>
      </c>
      <c r="F47" s="30" t="s">
        <v>79</v>
      </c>
      <c r="G47" s="31" t="s">
        <v>5</v>
      </c>
      <c r="H47" s="54">
        <v>351000</v>
      </c>
      <c r="I47" s="78">
        <v>43375</v>
      </c>
      <c r="J47" s="27" t="s">
        <v>2</v>
      </c>
      <c r="K47" s="27" t="s">
        <v>2</v>
      </c>
      <c r="L47" s="79" t="s">
        <v>115</v>
      </c>
    </row>
    <row r="48" spans="1:12" s="38" customFormat="1" ht="18">
      <c r="A48" s="77" t="s">
        <v>159</v>
      </c>
      <c r="B48" s="27" t="s">
        <v>0</v>
      </c>
      <c r="C48" s="28" t="s">
        <v>1</v>
      </c>
      <c r="D48" s="27" t="s">
        <v>2</v>
      </c>
      <c r="E48" s="43" t="s">
        <v>103</v>
      </c>
      <c r="F48" s="39" t="s">
        <v>102</v>
      </c>
      <c r="G48" s="31" t="s">
        <v>5</v>
      </c>
      <c r="H48" s="54">
        <v>485000</v>
      </c>
      <c r="I48" s="78">
        <v>43375</v>
      </c>
      <c r="J48" s="27" t="s">
        <v>2</v>
      </c>
      <c r="K48" s="27" t="s">
        <v>2</v>
      </c>
      <c r="L48" s="79" t="s">
        <v>115</v>
      </c>
    </row>
    <row r="49" spans="1:12" s="41" customFormat="1" ht="18">
      <c r="A49" s="77" t="s">
        <v>160</v>
      </c>
      <c r="B49" s="27" t="s">
        <v>0</v>
      </c>
      <c r="C49" s="28" t="s">
        <v>1</v>
      </c>
      <c r="D49" s="27" t="s">
        <v>2</v>
      </c>
      <c r="E49" s="43" t="s">
        <v>98</v>
      </c>
      <c r="F49" s="39" t="s">
        <v>97</v>
      </c>
      <c r="G49" s="31" t="s">
        <v>5</v>
      </c>
      <c r="H49" s="54">
        <v>7827845</v>
      </c>
      <c r="I49" s="78">
        <v>43375</v>
      </c>
      <c r="J49" s="27" t="s">
        <v>2</v>
      </c>
      <c r="K49" s="27" t="s">
        <v>2</v>
      </c>
      <c r="L49" s="79" t="s">
        <v>115</v>
      </c>
    </row>
    <row r="50" spans="1:12" s="38" customFormat="1" ht="18">
      <c r="A50" s="77" t="s">
        <v>161</v>
      </c>
      <c r="B50" s="27" t="s">
        <v>0</v>
      </c>
      <c r="C50" s="28" t="s">
        <v>1</v>
      </c>
      <c r="D50" s="27" t="s">
        <v>2</v>
      </c>
      <c r="E50" s="40">
        <v>5504215018663</v>
      </c>
      <c r="F50" s="39" t="s">
        <v>99</v>
      </c>
      <c r="G50" s="31" t="s">
        <v>5</v>
      </c>
      <c r="H50" s="54">
        <v>7827845</v>
      </c>
      <c r="I50" s="78">
        <v>43375</v>
      </c>
      <c r="J50" s="27" t="s">
        <v>2</v>
      </c>
      <c r="K50" s="27" t="s">
        <v>2</v>
      </c>
      <c r="L50" s="79" t="s">
        <v>115</v>
      </c>
    </row>
    <row r="51" spans="1:12" s="61" customFormat="1" ht="18">
      <c r="A51" s="77" t="s">
        <v>162</v>
      </c>
      <c r="B51" s="55" t="s">
        <v>0</v>
      </c>
      <c r="C51" s="56" t="s">
        <v>1</v>
      </c>
      <c r="D51" s="55" t="s">
        <v>2</v>
      </c>
      <c r="E51" s="57" t="s">
        <v>108</v>
      </c>
      <c r="F51" s="58" t="s">
        <v>107</v>
      </c>
      <c r="G51" s="59" t="s">
        <v>5</v>
      </c>
      <c r="H51" s="60">
        <v>11110827</v>
      </c>
      <c r="I51" s="78">
        <v>43375</v>
      </c>
      <c r="J51" s="55" t="s">
        <v>2</v>
      </c>
      <c r="K51" s="55" t="s">
        <v>2</v>
      </c>
      <c r="L51" s="79" t="s">
        <v>115</v>
      </c>
    </row>
    <row r="52" spans="1:12" s="64" customFormat="1" ht="18">
      <c r="A52" s="77" t="s">
        <v>163</v>
      </c>
      <c r="B52" s="55" t="s">
        <v>0</v>
      </c>
      <c r="C52" s="56" t="s">
        <v>1</v>
      </c>
      <c r="D52" s="55" t="s">
        <v>2</v>
      </c>
      <c r="E52" s="62" t="s">
        <v>68</v>
      </c>
      <c r="F52" s="63" t="s">
        <v>69</v>
      </c>
      <c r="G52" s="59" t="s">
        <v>5</v>
      </c>
      <c r="H52" s="60">
        <v>3458329</v>
      </c>
      <c r="I52" s="78">
        <v>43375</v>
      </c>
      <c r="J52" s="55" t="s">
        <v>2</v>
      </c>
      <c r="K52" s="55" t="s">
        <v>2</v>
      </c>
      <c r="L52" s="79" t="s">
        <v>115</v>
      </c>
    </row>
    <row r="53" spans="1:12" s="64" customFormat="1" ht="18">
      <c r="A53" s="77" t="s">
        <v>164</v>
      </c>
      <c r="B53" s="55" t="s">
        <v>0</v>
      </c>
      <c r="C53" s="56" t="s">
        <v>1</v>
      </c>
      <c r="D53" s="55" t="s">
        <v>2</v>
      </c>
      <c r="E53" s="65">
        <v>5504205145483</v>
      </c>
      <c r="F53" s="58" t="s">
        <v>100</v>
      </c>
      <c r="G53" s="59" t="s">
        <v>5</v>
      </c>
      <c r="H53" s="60">
        <v>2479425</v>
      </c>
      <c r="I53" s="78">
        <v>43375</v>
      </c>
      <c r="J53" s="55" t="s">
        <v>2</v>
      </c>
      <c r="K53" s="55" t="s">
        <v>2</v>
      </c>
      <c r="L53" s="79" t="s">
        <v>115</v>
      </c>
    </row>
    <row r="54" spans="1:12" s="66" customFormat="1" ht="18">
      <c r="A54" s="77" t="s">
        <v>165</v>
      </c>
      <c r="B54" s="55" t="s">
        <v>0</v>
      </c>
      <c r="C54" s="56" t="s">
        <v>1</v>
      </c>
      <c r="D54" s="55" t="s">
        <v>2</v>
      </c>
      <c r="E54" s="57" t="s">
        <v>105</v>
      </c>
      <c r="F54" s="63" t="s">
        <v>104</v>
      </c>
      <c r="G54" s="59" t="s">
        <v>5</v>
      </c>
      <c r="H54" s="60">
        <v>804000</v>
      </c>
      <c r="I54" s="78">
        <v>43375</v>
      </c>
      <c r="J54" s="55" t="s">
        <v>2</v>
      </c>
      <c r="K54" s="55" t="s">
        <v>2</v>
      </c>
      <c r="L54" s="79" t="s">
        <v>115</v>
      </c>
    </row>
    <row r="55" spans="1:12" s="64" customFormat="1" ht="18">
      <c r="A55" s="77" t="s">
        <v>166</v>
      </c>
      <c r="B55" s="55" t="s">
        <v>0</v>
      </c>
      <c r="C55" s="56" t="s">
        <v>1</v>
      </c>
      <c r="D55" s="55" t="s">
        <v>2</v>
      </c>
      <c r="E55" s="65">
        <v>5504205154347</v>
      </c>
      <c r="F55" s="58" t="s">
        <v>106</v>
      </c>
      <c r="G55" s="59" t="s">
        <v>5</v>
      </c>
      <c r="H55" s="60">
        <v>804000</v>
      </c>
      <c r="I55" s="78">
        <v>43375</v>
      </c>
      <c r="J55" s="55" t="s">
        <v>2</v>
      </c>
      <c r="K55" s="55" t="s">
        <v>2</v>
      </c>
      <c r="L55" s="79" t="s">
        <v>115</v>
      </c>
    </row>
    <row r="56" spans="1:12" s="64" customFormat="1" ht="18">
      <c r="A56" s="77" t="s">
        <v>167</v>
      </c>
      <c r="B56" s="55" t="s">
        <v>0</v>
      </c>
      <c r="C56" s="56" t="s">
        <v>1</v>
      </c>
      <c r="D56" s="55" t="s">
        <v>2</v>
      </c>
      <c r="E56" s="57" t="s">
        <v>50</v>
      </c>
      <c r="F56" s="63" t="s">
        <v>51</v>
      </c>
      <c r="G56" s="59" t="s">
        <v>5</v>
      </c>
      <c r="H56" s="60">
        <f>3393149+7</f>
        <v>3393156</v>
      </c>
      <c r="I56" s="78">
        <v>43375</v>
      </c>
      <c r="J56" s="55" t="s">
        <v>2</v>
      </c>
      <c r="K56" s="55" t="s">
        <v>2</v>
      </c>
      <c r="L56" s="79" t="s">
        <v>115</v>
      </c>
    </row>
    <row r="57" spans="1:12" s="64" customFormat="1" ht="18">
      <c r="A57" s="74" t="s">
        <v>168</v>
      </c>
      <c r="B57" s="67" t="s">
        <v>0</v>
      </c>
      <c r="C57" s="68" t="s">
        <v>1</v>
      </c>
      <c r="D57" s="67" t="s">
        <v>2</v>
      </c>
      <c r="E57" s="73" t="s">
        <v>170</v>
      </c>
      <c r="F57" s="69" t="s">
        <v>169</v>
      </c>
      <c r="G57" s="70" t="s">
        <v>5</v>
      </c>
      <c r="H57" s="71">
        <v>3722395</v>
      </c>
      <c r="I57" s="75">
        <v>43375</v>
      </c>
      <c r="J57" s="67" t="s">
        <v>2</v>
      </c>
      <c r="K57" s="67" t="s">
        <v>2</v>
      </c>
      <c r="L57" s="76" t="s">
        <v>115</v>
      </c>
    </row>
    <row r="58" spans="1:12" ht="15.75">
      <c r="A58" s="2"/>
      <c r="B58" s="2"/>
      <c r="C58" s="180" t="s">
        <v>94</v>
      </c>
      <c r="D58" s="180"/>
      <c r="E58" s="180"/>
      <c r="F58" s="180"/>
      <c r="G58" s="3"/>
      <c r="H58" s="36">
        <f>SUM(H5:H57)</f>
        <v>417639338</v>
      </c>
      <c r="I58" s="16"/>
      <c r="J58" s="3"/>
      <c r="K58" s="3"/>
      <c r="L58" s="4"/>
    </row>
    <row r="59" spans="1:12" ht="15.75">
      <c r="A59" s="5"/>
      <c r="B59" s="5"/>
      <c r="C59" s="6"/>
      <c r="D59" s="6"/>
      <c r="E59" s="6"/>
      <c r="F59" s="6"/>
      <c r="G59" s="5"/>
      <c r="H59" s="24"/>
      <c r="I59" s="24"/>
      <c r="J59" s="5"/>
      <c r="K59" s="5"/>
      <c r="L59" s="5"/>
    </row>
    <row r="60" spans="1:12" s="23" customFormat="1" ht="15.75">
      <c r="A60" s="18" t="s">
        <v>111</v>
      </c>
      <c r="B60" s="18"/>
      <c r="C60" s="19"/>
      <c r="D60" s="19"/>
      <c r="E60" s="20"/>
      <c r="F60" s="19"/>
      <c r="G60" s="18"/>
      <c r="H60" s="21"/>
      <c r="I60" s="22"/>
      <c r="J60" s="18"/>
      <c r="K60" s="18"/>
      <c r="L60" s="18"/>
    </row>
    <row r="61" spans="1:12" ht="15.75">
      <c r="A61" s="5"/>
      <c r="B61" s="5"/>
      <c r="C61" s="6"/>
      <c r="D61" s="6"/>
      <c r="E61" s="17"/>
      <c r="F61" s="6"/>
      <c r="G61" s="5"/>
      <c r="H61" s="11"/>
      <c r="I61" s="13"/>
      <c r="J61" s="5"/>
      <c r="K61" s="5"/>
      <c r="L61" s="5"/>
    </row>
    <row r="62" ht="15.75">
      <c r="I62" s="14" t="s">
        <v>112</v>
      </c>
    </row>
    <row r="63" spans="4:12" s="25" customFormat="1" ht="16.5">
      <c r="D63" s="176" t="s">
        <v>95</v>
      </c>
      <c r="E63" s="176"/>
      <c r="I63" s="177" t="s">
        <v>101</v>
      </c>
      <c r="J63" s="177"/>
      <c r="K63" s="177"/>
      <c r="L63" s="26"/>
    </row>
    <row r="64" spans="9:12" ht="15.75">
      <c r="I64" s="178" t="s">
        <v>96</v>
      </c>
      <c r="J64" s="178"/>
      <c r="K64" s="178"/>
      <c r="L64" s="7"/>
    </row>
    <row r="68" spans="4:10" s="12" customFormat="1" ht="15.75">
      <c r="D68" s="12" t="s">
        <v>109</v>
      </c>
      <c r="E68" s="44"/>
      <c r="I68" s="45"/>
      <c r="J68" s="12" t="s">
        <v>110</v>
      </c>
    </row>
  </sheetData>
  <sheetProtection/>
  <mergeCells count="6">
    <mergeCell ref="C1:L1"/>
    <mergeCell ref="D63:E63"/>
    <mergeCell ref="I63:K63"/>
    <mergeCell ref="I64:K64"/>
    <mergeCell ref="D2:J3"/>
    <mergeCell ref="C58:F58"/>
  </mergeCells>
  <printOptions/>
  <pageMargins left="0.2755905511811024" right="0.1968503937007874" top="0.58" bottom="0.34" header="0.61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79"/>
  <sheetViews>
    <sheetView tabSelected="1" zoomScalePageLayoutView="0" workbookViewId="0" topLeftCell="A1">
      <selection activeCell="B10" sqref="B10"/>
    </sheetView>
  </sheetViews>
  <sheetFormatPr defaultColWidth="9.00390625" defaultRowHeight="15.75"/>
  <cols>
    <col min="1" max="1" width="3.125" style="81" customWidth="1"/>
    <col min="2" max="2" width="15.625" style="81" customWidth="1"/>
    <col min="3" max="3" width="10.50390625" style="81" hidden="1" customWidth="1"/>
    <col min="4" max="4" width="6.50390625" style="81" customWidth="1"/>
    <col min="5" max="5" width="9.125" style="81" customWidth="1"/>
    <col min="6" max="6" width="6.50390625" style="81" customWidth="1"/>
    <col min="7" max="7" width="7.625" style="81" customWidth="1"/>
    <col min="8" max="8" width="6.00390625" style="81" customWidth="1"/>
    <col min="9" max="9" width="7.875" style="81" customWidth="1"/>
    <col min="10" max="10" width="10.25390625" style="81" customWidth="1"/>
    <col min="11" max="11" width="9.00390625" style="81" customWidth="1"/>
    <col min="12" max="12" width="8.125" style="81" hidden="1" customWidth="1"/>
    <col min="13" max="13" width="7.125" style="81" customWidth="1"/>
    <col min="14" max="14" width="4.00390625" style="81" customWidth="1"/>
    <col min="15" max="15" width="8.375" style="81" customWidth="1"/>
    <col min="16" max="17" width="9.50390625" style="81" customWidth="1"/>
    <col min="18" max="18" width="8.50390625" style="81" customWidth="1"/>
    <col min="19" max="19" width="9.125" style="81" customWidth="1"/>
    <col min="20" max="20" width="7.375" style="81" customWidth="1"/>
    <col min="21" max="21" width="6.75390625" style="81" customWidth="1"/>
    <col min="22" max="22" width="8.375" style="86" customWidth="1"/>
    <col min="23" max="23" width="7.625" style="81" customWidth="1"/>
    <col min="24" max="24" width="5.625" style="81" hidden="1" customWidth="1"/>
    <col min="25" max="25" width="7.75390625" style="81" hidden="1" customWidth="1"/>
    <col min="26" max="26" width="10.875" style="81" customWidth="1"/>
    <col min="27" max="27" width="5.00390625" style="81" customWidth="1"/>
    <col min="28" max="28" width="13.00390625" style="93" customWidth="1"/>
    <col min="29" max="29" width="9.50390625" style="81" customWidth="1"/>
    <col min="30" max="30" width="20.50390625" style="81" customWidth="1"/>
    <col min="31" max="16384" width="9.00390625" style="81" customWidth="1"/>
  </cols>
  <sheetData>
    <row r="1" spans="1:30" ht="20.25">
      <c r="A1" s="80" t="s">
        <v>171</v>
      </c>
      <c r="B1" s="80"/>
      <c r="C1" s="80"/>
      <c r="D1" s="80"/>
      <c r="I1" s="187" t="s">
        <v>172</v>
      </c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82"/>
      <c r="AC1" s="83"/>
      <c r="AD1" s="83"/>
    </row>
    <row r="2" spans="1:35" ht="18.75">
      <c r="A2" s="80" t="s">
        <v>173</v>
      </c>
      <c r="B2" s="80"/>
      <c r="C2" s="80"/>
      <c r="D2" s="80"/>
      <c r="I2" s="188" t="s">
        <v>290</v>
      </c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84"/>
      <c r="AC2" s="85"/>
      <c r="AD2" s="85"/>
      <c r="AE2" s="85"/>
      <c r="AF2" s="85"/>
      <c r="AG2" s="85"/>
      <c r="AH2" s="85"/>
      <c r="AI2" s="85"/>
    </row>
    <row r="3" spans="1:28" ht="15.75">
      <c r="A3" s="80" t="s">
        <v>174</v>
      </c>
      <c r="Z3" s="87"/>
      <c r="AA3" s="87"/>
      <c r="AB3" s="88"/>
    </row>
    <row r="4" spans="1:28" ht="12" customHeight="1">
      <c r="A4" s="80"/>
      <c r="AB4" s="89"/>
    </row>
    <row r="5" spans="1:28" s="80" customFormat="1" ht="21" customHeight="1">
      <c r="A5" s="189" t="s">
        <v>175</v>
      </c>
      <c r="B5" s="190" t="s">
        <v>176</v>
      </c>
      <c r="C5" s="190" t="s">
        <v>177</v>
      </c>
      <c r="D5" s="191" t="s">
        <v>178</v>
      </c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84" t="s">
        <v>292</v>
      </c>
      <c r="R5" s="191" t="s">
        <v>179</v>
      </c>
      <c r="S5" s="191"/>
      <c r="T5" s="191"/>
      <c r="U5" s="191"/>
      <c r="V5" s="191"/>
      <c r="W5" s="191"/>
      <c r="X5" s="90"/>
      <c r="Y5" s="158" t="s">
        <v>180</v>
      </c>
      <c r="Z5" s="181" t="s">
        <v>94</v>
      </c>
      <c r="AA5" s="159" t="s">
        <v>181</v>
      </c>
      <c r="AB5" s="92"/>
    </row>
    <row r="6" spans="1:27" ht="43.5" customHeight="1">
      <c r="A6" s="189"/>
      <c r="B6" s="190"/>
      <c r="C6" s="190"/>
      <c r="D6" s="181" t="s">
        <v>182</v>
      </c>
      <c r="E6" s="181"/>
      <c r="F6" s="147"/>
      <c r="G6" s="147"/>
      <c r="H6" s="181" t="s">
        <v>183</v>
      </c>
      <c r="I6" s="181"/>
      <c r="J6" s="181" t="s">
        <v>184</v>
      </c>
      <c r="K6" s="181" t="s">
        <v>185</v>
      </c>
      <c r="L6" s="147"/>
      <c r="M6" s="181" t="s">
        <v>186</v>
      </c>
      <c r="N6" s="181" t="s">
        <v>187</v>
      </c>
      <c r="O6" s="181"/>
      <c r="P6" s="181"/>
      <c r="Q6" s="184"/>
      <c r="R6" s="181" t="s">
        <v>188</v>
      </c>
      <c r="S6" s="181" t="s">
        <v>189</v>
      </c>
      <c r="T6" s="181" t="s">
        <v>190</v>
      </c>
      <c r="U6" s="181" t="s">
        <v>191</v>
      </c>
      <c r="V6" s="186" t="s">
        <v>192</v>
      </c>
      <c r="W6" s="181" t="s">
        <v>193</v>
      </c>
      <c r="X6" s="181" t="s">
        <v>194</v>
      </c>
      <c r="Y6" s="158"/>
      <c r="Z6" s="181"/>
      <c r="AA6" s="159"/>
    </row>
    <row r="7" spans="1:27" ht="53.25" customHeight="1">
      <c r="A7" s="189"/>
      <c r="B7" s="190"/>
      <c r="C7" s="190"/>
      <c r="D7" s="94" t="s">
        <v>195</v>
      </c>
      <c r="E7" s="147" t="s">
        <v>196</v>
      </c>
      <c r="F7" s="147" t="s">
        <v>197</v>
      </c>
      <c r="G7" s="149" t="s">
        <v>196</v>
      </c>
      <c r="H7" s="150" t="s">
        <v>198</v>
      </c>
      <c r="I7" s="149" t="s">
        <v>196</v>
      </c>
      <c r="J7" s="185"/>
      <c r="K7" s="181"/>
      <c r="L7" s="151"/>
      <c r="M7" s="181"/>
      <c r="N7" s="147" t="s">
        <v>199</v>
      </c>
      <c r="O7" s="147" t="s">
        <v>200</v>
      </c>
      <c r="P7" s="147" t="s">
        <v>196</v>
      </c>
      <c r="Q7" s="184"/>
      <c r="R7" s="185"/>
      <c r="S7" s="181"/>
      <c r="T7" s="181"/>
      <c r="U7" s="181"/>
      <c r="V7" s="186"/>
      <c r="W7" s="181"/>
      <c r="X7" s="181"/>
      <c r="Y7" s="158"/>
      <c r="Z7" s="181"/>
      <c r="AA7" s="159"/>
    </row>
    <row r="8" spans="1:28" ht="15.75">
      <c r="A8" s="146" t="s">
        <v>201</v>
      </c>
      <c r="B8" s="90" t="s">
        <v>202</v>
      </c>
      <c r="C8" s="90" t="s">
        <v>203</v>
      </c>
      <c r="D8" s="90" t="s">
        <v>204</v>
      </c>
      <c r="E8" s="147">
        <v>1</v>
      </c>
      <c r="F8" s="147">
        <v>2</v>
      </c>
      <c r="G8" s="147">
        <v>3</v>
      </c>
      <c r="H8" s="152">
        <v>4</v>
      </c>
      <c r="I8" s="147">
        <v>5</v>
      </c>
      <c r="J8" s="147">
        <v>6</v>
      </c>
      <c r="K8" s="147"/>
      <c r="L8" s="147"/>
      <c r="M8" s="147">
        <v>7</v>
      </c>
      <c r="N8" s="147">
        <v>8</v>
      </c>
      <c r="O8" s="147">
        <v>9</v>
      </c>
      <c r="P8" s="147">
        <v>10</v>
      </c>
      <c r="Q8" s="147"/>
      <c r="R8" s="147">
        <v>11</v>
      </c>
      <c r="S8" s="147">
        <v>12</v>
      </c>
      <c r="T8" s="147"/>
      <c r="U8" s="147">
        <v>13</v>
      </c>
      <c r="V8" s="148">
        <v>14</v>
      </c>
      <c r="W8" s="147">
        <v>15</v>
      </c>
      <c r="X8" s="147">
        <v>16</v>
      </c>
      <c r="Y8" s="147"/>
      <c r="Z8" s="147">
        <v>18</v>
      </c>
      <c r="AA8" s="91"/>
      <c r="AB8" s="93" t="s">
        <v>205</v>
      </c>
    </row>
    <row r="9" spans="1:29" s="106" customFormat="1" ht="12.75">
      <c r="A9" s="95" t="s">
        <v>116</v>
      </c>
      <c r="B9" s="153" t="s">
        <v>43</v>
      </c>
      <c r="C9" s="96" t="s">
        <v>206</v>
      </c>
      <c r="D9" s="97">
        <v>4.65</v>
      </c>
      <c r="E9" s="98">
        <f>(D9*1210000*90.5%)</f>
        <v>5091982.5</v>
      </c>
      <c r="F9" s="98"/>
      <c r="G9" s="98">
        <f>F9*1210000*90.5%</f>
        <v>0</v>
      </c>
      <c r="H9" s="154">
        <v>0.5</v>
      </c>
      <c r="I9" s="98">
        <f>(H9*1210000*90.5%)</f>
        <v>547525</v>
      </c>
      <c r="J9" s="98">
        <f>(D9+F9+H9)*1210000*35%</f>
        <v>2181025</v>
      </c>
      <c r="K9" s="98">
        <f>0.1*1210000</f>
        <v>121000</v>
      </c>
      <c r="L9" s="98"/>
      <c r="M9" s="98"/>
      <c r="N9" s="99">
        <v>0.27</v>
      </c>
      <c r="O9" s="100">
        <f aca="true" t="shared" si="0" ref="O9:O57">+(D9+H9+F9)*N9</f>
        <v>1.3905000000000003</v>
      </c>
      <c r="P9" s="98">
        <f>O9*1210000*90.5%</f>
        <v>1522667.0250000004</v>
      </c>
      <c r="Q9" s="98"/>
      <c r="R9" s="98">
        <f>(D9+F9+H9)*1390000*15%</f>
        <v>1073775</v>
      </c>
      <c r="S9" s="98"/>
      <c r="T9" s="98"/>
      <c r="U9" s="98"/>
      <c r="V9" s="101"/>
      <c r="W9" s="98"/>
      <c r="X9" s="98"/>
      <c r="Y9" s="98"/>
      <c r="Z9" s="102">
        <f aca="true" t="shared" si="1" ref="Z9:Z37">E9+G9+I9+J9+K9+M9+P9+R9+S9+U9+V9+W9+T9</f>
        <v>10537974.525</v>
      </c>
      <c r="AA9" s="103"/>
      <c r="AB9" s="104">
        <f aca="true" t="shared" si="2" ref="AB9:AB40">((O9+H9+D9)*1390000*1%)</f>
        <v>90912.95</v>
      </c>
      <c r="AC9" s="105"/>
    </row>
    <row r="10" spans="1:29" s="106" customFormat="1" ht="16.5" customHeight="1">
      <c r="A10" s="95" t="s">
        <v>117</v>
      </c>
      <c r="B10" s="109" t="s">
        <v>207</v>
      </c>
      <c r="C10" s="96" t="s">
        <v>208</v>
      </c>
      <c r="D10" s="155">
        <v>4.32</v>
      </c>
      <c r="E10" s="98">
        <f>(D10*1210000*89.5%)</f>
        <v>4678344</v>
      </c>
      <c r="F10" s="156"/>
      <c r="G10" s="98">
        <f>F10*1210000*89.5%</f>
        <v>0</v>
      </c>
      <c r="H10" s="157">
        <v>0.4</v>
      </c>
      <c r="I10" s="98">
        <f>(H10*1210000*89.5%)</f>
        <v>433180</v>
      </c>
      <c r="J10" s="98">
        <f aca="true" t="shared" si="3" ref="J10:J53">(D10+F10+H10)*1210000*35%</f>
        <v>1998920.0000000002</v>
      </c>
      <c r="K10" s="98">
        <f aca="true" t="shared" si="4" ref="K10:K57">0.1*1210000</f>
        <v>121000</v>
      </c>
      <c r="L10" s="98"/>
      <c r="M10" s="98"/>
      <c r="N10" s="99">
        <v>0.23</v>
      </c>
      <c r="O10" s="100">
        <f t="shared" si="0"/>
        <v>1.0856000000000001</v>
      </c>
      <c r="P10" s="98">
        <f>O10*1210000*89.5%</f>
        <v>1175650.5200000003</v>
      </c>
      <c r="Q10" s="98"/>
      <c r="R10" s="98">
        <f aca="true" t="shared" si="5" ref="R10:R53">(D10+F10+H10)*1390000*15%</f>
        <v>984120.0000000001</v>
      </c>
      <c r="S10" s="98"/>
      <c r="T10" s="98"/>
      <c r="U10" s="98"/>
      <c r="V10" s="101"/>
      <c r="W10" s="98"/>
      <c r="X10" s="98"/>
      <c r="Y10" s="98"/>
      <c r="Z10" s="102">
        <f t="shared" si="1"/>
        <v>9391214.52</v>
      </c>
      <c r="AA10" s="103"/>
      <c r="AB10" s="104">
        <f t="shared" si="2"/>
        <v>80697.84</v>
      </c>
      <c r="AC10" s="105"/>
    </row>
    <row r="11" spans="1:29" s="106" customFormat="1" ht="16.5" customHeight="1">
      <c r="A11" s="95" t="s">
        <v>118</v>
      </c>
      <c r="B11" s="109" t="s">
        <v>209</v>
      </c>
      <c r="C11" s="96" t="s">
        <v>210</v>
      </c>
      <c r="D11" s="155">
        <v>4.65</v>
      </c>
      <c r="E11" s="98">
        <f aca="true" t="shared" si="6" ref="E11:E57">(D11*1210000*89.5%)</f>
        <v>5035717.5</v>
      </c>
      <c r="F11" s="156"/>
      <c r="G11" s="98">
        <f aca="true" t="shared" si="7" ref="G11:G57">F11*1210000*89.5%</f>
        <v>0</v>
      </c>
      <c r="H11" s="157">
        <v>0.4</v>
      </c>
      <c r="I11" s="98">
        <f aca="true" t="shared" si="8" ref="I11:I57">(H11*1210000*89.5%)</f>
        <v>433180</v>
      </c>
      <c r="J11" s="98">
        <f t="shared" si="3"/>
        <v>2138675</v>
      </c>
      <c r="K11" s="98">
        <f t="shared" si="4"/>
        <v>121000</v>
      </c>
      <c r="L11" s="98"/>
      <c r="M11" s="98"/>
      <c r="N11" s="99">
        <v>0.27</v>
      </c>
      <c r="O11" s="100">
        <f t="shared" si="0"/>
        <v>1.3635000000000004</v>
      </c>
      <c r="P11" s="98">
        <f aca="true" t="shared" si="9" ref="P11:P57">O11*1210000*89.5%</f>
        <v>1476602.3250000004</v>
      </c>
      <c r="Q11" s="98"/>
      <c r="R11" s="98">
        <f t="shared" si="5"/>
        <v>1052925</v>
      </c>
      <c r="S11" s="98"/>
      <c r="T11" s="98"/>
      <c r="U11" s="98"/>
      <c r="V11" s="101"/>
      <c r="W11" s="98"/>
      <c r="X11" s="98"/>
      <c r="Y11" s="98"/>
      <c r="Z11" s="102">
        <f t="shared" si="1"/>
        <v>10258099.825000001</v>
      </c>
      <c r="AA11" s="103"/>
      <c r="AB11" s="104">
        <f t="shared" si="2"/>
        <v>89147.65000000002</v>
      </c>
      <c r="AC11" s="105"/>
    </row>
    <row r="12" spans="1:29" s="106" customFormat="1" ht="16.5" customHeight="1">
      <c r="A12" s="95" t="s">
        <v>119</v>
      </c>
      <c r="B12" s="109" t="s">
        <v>211</v>
      </c>
      <c r="C12" s="96" t="s">
        <v>212</v>
      </c>
      <c r="D12" s="160">
        <v>4.89</v>
      </c>
      <c r="E12" s="98">
        <f>(D12*1210000*89.5%)</f>
        <v>5295625.5</v>
      </c>
      <c r="F12" s="156"/>
      <c r="G12" s="98">
        <f t="shared" si="7"/>
        <v>0</v>
      </c>
      <c r="H12" s="157"/>
      <c r="I12" s="98">
        <f t="shared" si="8"/>
        <v>0</v>
      </c>
      <c r="J12" s="98">
        <f t="shared" si="3"/>
        <v>2070914.9999999998</v>
      </c>
      <c r="K12" s="98">
        <f t="shared" si="4"/>
        <v>121000</v>
      </c>
      <c r="L12" s="98" t="e">
        <f>+J12-K12-#REF!</f>
        <v>#REF!</v>
      </c>
      <c r="M12" s="98"/>
      <c r="N12" s="99">
        <v>0.31</v>
      </c>
      <c r="O12" s="100">
        <f t="shared" si="0"/>
        <v>1.5158999999999998</v>
      </c>
      <c r="P12" s="98">
        <f t="shared" si="9"/>
        <v>1641643.9049999998</v>
      </c>
      <c r="Q12" s="98"/>
      <c r="R12" s="98">
        <f t="shared" si="5"/>
        <v>1019565</v>
      </c>
      <c r="S12" s="98"/>
      <c r="T12" s="98"/>
      <c r="U12" s="98"/>
      <c r="V12" s="101"/>
      <c r="W12" s="98"/>
      <c r="X12" s="98"/>
      <c r="Y12" s="98"/>
      <c r="Z12" s="102">
        <f t="shared" si="1"/>
        <v>10148749.405</v>
      </c>
      <c r="AA12" s="103"/>
      <c r="AB12" s="104">
        <f t="shared" si="2"/>
        <v>89042.00999999998</v>
      </c>
      <c r="AC12" s="105"/>
    </row>
    <row r="13" spans="1:29" s="106" customFormat="1" ht="16.5" customHeight="1">
      <c r="A13" s="95" t="s">
        <v>120</v>
      </c>
      <c r="B13" s="109" t="s">
        <v>53</v>
      </c>
      <c r="C13" s="96" t="s">
        <v>213</v>
      </c>
      <c r="D13" s="155">
        <v>4.58</v>
      </c>
      <c r="E13" s="98">
        <f>(D13*1210000*89.5%)</f>
        <v>4959911</v>
      </c>
      <c r="F13" s="156"/>
      <c r="G13" s="98">
        <f t="shared" si="7"/>
        <v>0</v>
      </c>
      <c r="H13" s="157"/>
      <c r="I13" s="98">
        <f t="shared" si="8"/>
        <v>0</v>
      </c>
      <c r="J13" s="98">
        <f t="shared" si="3"/>
        <v>1939629.9999999998</v>
      </c>
      <c r="K13" s="98">
        <f t="shared" si="4"/>
        <v>121000</v>
      </c>
      <c r="L13" s="98" t="e">
        <f>+J13-K13-#REF!</f>
        <v>#REF!</v>
      </c>
      <c r="M13" s="98"/>
      <c r="N13" s="99">
        <v>0.3</v>
      </c>
      <c r="O13" s="100">
        <f t="shared" si="0"/>
        <v>1.3739999999999999</v>
      </c>
      <c r="P13" s="98">
        <f t="shared" si="9"/>
        <v>1487973.2999999998</v>
      </c>
      <c r="Q13" s="98"/>
      <c r="R13" s="98">
        <f t="shared" si="5"/>
        <v>954930</v>
      </c>
      <c r="S13" s="98"/>
      <c r="T13" s="98"/>
      <c r="U13" s="98"/>
      <c r="V13" s="101"/>
      <c r="W13" s="98"/>
      <c r="X13" s="98"/>
      <c r="Y13" s="98"/>
      <c r="Z13" s="102">
        <f t="shared" si="1"/>
        <v>9463444.3</v>
      </c>
      <c r="AA13" s="103"/>
      <c r="AB13" s="104">
        <f t="shared" si="2"/>
        <v>82760.6</v>
      </c>
      <c r="AC13" s="105"/>
    </row>
    <row r="14" spans="1:29" s="106" customFormat="1" ht="16.5" customHeight="1">
      <c r="A14" s="95" t="s">
        <v>121</v>
      </c>
      <c r="B14" s="109" t="s">
        <v>214</v>
      </c>
      <c r="C14" s="96" t="s">
        <v>215</v>
      </c>
      <c r="D14" s="160">
        <v>4.98</v>
      </c>
      <c r="E14" s="98">
        <f t="shared" si="6"/>
        <v>5393091.000000001</v>
      </c>
      <c r="F14" s="161"/>
      <c r="G14" s="98">
        <f t="shared" si="7"/>
        <v>0</v>
      </c>
      <c r="H14" s="162"/>
      <c r="I14" s="98">
        <f t="shared" si="8"/>
        <v>0</v>
      </c>
      <c r="J14" s="98">
        <f t="shared" si="3"/>
        <v>2109030</v>
      </c>
      <c r="K14" s="98">
        <f t="shared" si="4"/>
        <v>121000</v>
      </c>
      <c r="L14" s="98" t="e">
        <f>+J14-K14-#REF!</f>
        <v>#REF!</v>
      </c>
      <c r="M14" s="98"/>
      <c r="N14" s="99">
        <v>0.31</v>
      </c>
      <c r="O14" s="100">
        <f t="shared" si="0"/>
        <v>1.5438</v>
      </c>
      <c r="P14" s="98">
        <f t="shared" si="9"/>
        <v>1671858.21</v>
      </c>
      <c r="Q14" s="98"/>
      <c r="R14" s="98">
        <f t="shared" si="5"/>
        <v>1038330.0000000001</v>
      </c>
      <c r="S14" s="98"/>
      <c r="T14" s="98"/>
      <c r="U14" s="98"/>
      <c r="V14" s="101"/>
      <c r="W14" s="98"/>
      <c r="X14" s="98"/>
      <c r="Y14" s="98"/>
      <c r="Z14" s="102">
        <f t="shared" si="1"/>
        <v>10333309.21</v>
      </c>
      <c r="AA14" s="103"/>
      <c r="AB14" s="104">
        <f t="shared" si="2"/>
        <v>90680.82</v>
      </c>
      <c r="AC14" s="105"/>
    </row>
    <row r="15" spans="1:29" s="106" customFormat="1" ht="16.5" customHeight="1">
      <c r="A15" s="95" t="s">
        <v>122</v>
      </c>
      <c r="B15" s="163" t="s">
        <v>216</v>
      </c>
      <c r="C15" s="96" t="s">
        <v>217</v>
      </c>
      <c r="D15" s="160">
        <v>4.06</v>
      </c>
      <c r="E15" s="98">
        <f>(D15*1210000*89.5%)-1</f>
        <v>4396775.999999999</v>
      </c>
      <c r="F15" s="161">
        <f>D15*8%</f>
        <v>0.3248</v>
      </c>
      <c r="G15" s="98">
        <f t="shared" si="7"/>
        <v>351742.16000000003</v>
      </c>
      <c r="H15" s="162"/>
      <c r="I15" s="98">
        <f t="shared" si="8"/>
        <v>0</v>
      </c>
      <c r="J15" s="98">
        <f t="shared" si="3"/>
        <v>1856962.7999999996</v>
      </c>
      <c r="K15" s="98">
        <f t="shared" si="4"/>
        <v>121000</v>
      </c>
      <c r="L15" s="98" t="e">
        <f>+J15-K15-#REF!</f>
        <v>#REF!</v>
      </c>
      <c r="M15" s="98"/>
      <c r="N15" s="99">
        <v>0.28</v>
      </c>
      <c r="O15" s="100">
        <f t="shared" si="0"/>
        <v>1.227744</v>
      </c>
      <c r="P15" s="98">
        <f t="shared" si="9"/>
        <v>1329585.3648</v>
      </c>
      <c r="Q15" s="98"/>
      <c r="R15" s="98">
        <f t="shared" si="5"/>
        <v>914230.7999999998</v>
      </c>
      <c r="S15" s="98"/>
      <c r="T15" s="98"/>
      <c r="U15" s="98"/>
      <c r="V15" s="101"/>
      <c r="W15" s="98"/>
      <c r="X15" s="98"/>
      <c r="Y15" s="98"/>
      <c r="Z15" s="102">
        <f t="shared" si="1"/>
        <v>8970297.1248</v>
      </c>
      <c r="AA15" s="103"/>
      <c r="AB15" s="104">
        <f t="shared" si="2"/>
        <v>73499.6416</v>
      </c>
      <c r="AC15" s="105"/>
    </row>
    <row r="16" spans="1:29" s="106" customFormat="1" ht="16.5" customHeight="1">
      <c r="A16" s="95" t="s">
        <v>123</v>
      </c>
      <c r="B16" s="109" t="s">
        <v>218</v>
      </c>
      <c r="C16" s="96" t="s">
        <v>219</v>
      </c>
      <c r="D16" s="160">
        <v>4.98</v>
      </c>
      <c r="E16" s="98">
        <f t="shared" si="6"/>
        <v>5393091.000000001</v>
      </c>
      <c r="F16" s="161"/>
      <c r="G16" s="98">
        <f t="shared" si="7"/>
        <v>0</v>
      </c>
      <c r="H16" s="162"/>
      <c r="I16" s="98">
        <f t="shared" si="8"/>
        <v>0</v>
      </c>
      <c r="J16" s="98">
        <f t="shared" si="3"/>
        <v>2109030</v>
      </c>
      <c r="K16" s="98">
        <f t="shared" si="4"/>
        <v>121000</v>
      </c>
      <c r="L16" s="98" t="e">
        <f>+J16-K16-#REF!</f>
        <v>#REF!</v>
      </c>
      <c r="M16" s="98"/>
      <c r="N16" s="99">
        <v>0.31</v>
      </c>
      <c r="O16" s="100">
        <f t="shared" si="0"/>
        <v>1.5438</v>
      </c>
      <c r="P16" s="98">
        <f t="shared" si="9"/>
        <v>1671858.21</v>
      </c>
      <c r="Q16" s="98"/>
      <c r="R16" s="98">
        <f t="shared" si="5"/>
        <v>1038330.0000000001</v>
      </c>
      <c r="S16" s="98"/>
      <c r="T16" s="98"/>
      <c r="U16" s="98"/>
      <c r="V16" s="101"/>
      <c r="W16" s="98"/>
      <c r="X16" s="98"/>
      <c r="Y16" s="98"/>
      <c r="Z16" s="102">
        <f t="shared" si="1"/>
        <v>10333309.21</v>
      </c>
      <c r="AA16" s="103"/>
      <c r="AB16" s="104">
        <f t="shared" si="2"/>
        <v>90680.82</v>
      </c>
      <c r="AC16" s="105"/>
    </row>
    <row r="17" spans="1:29" s="106" customFormat="1" ht="16.5" customHeight="1">
      <c r="A17" s="95" t="s">
        <v>124</v>
      </c>
      <c r="B17" s="109" t="s">
        <v>220</v>
      </c>
      <c r="C17" s="96" t="s">
        <v>221</v>
      </c>
      <c r="D17" s="155">
        <v>4.58</v>
      </c>
      <c r="E17" s="98">
        <f t="shared" si="6"/>
        <v>4959911</v>
      </c>
      <c r="F17" s="156"/>
      <c r="G17" s="98">
        <f t="shared" si="7"/>
        <v>0</v>
      </c>
      <c r="H17" s="157"/>
      <c r="I17" s="98">
        <f t="shared" si="8"/>
        <v>0</v>
      </c>
      <c r="J17" s="98">
        <f t="shared" si="3"/>
        <v>1939629.9999999998</v>
      </c>
      <c r="K17" s="98">
        <f t="shared" si="4"/>
        <v>121000</v>
      </c>
      <c r="L17" s="98" t="e">
        <f>+J17-K17-#REF!</f>
        <v>#REF!</v>
      </c>
      <c r="M17" s="98"/>
      <c r="N17" s="99">
        <v>0.27</v>
      </c>
      <c r="O17" s="100">
        <f t="shared" si="0"/>
        <v>1.2366000000000001</v>
      </c>
      <c r="P17" s="98">
        <f t="shared" si="9"/>
        <v>1339175.9700000002</v>
      </c>
      <c r="Q17" s="98"/>
      <c r="R17" s="98">
        <f t="shared" si="5"/>
        <v>954930</v>
      </c>
      <c r="S17" s="98"/>
      <c r="T17" s="98"/>
      <c r="U17" s="98"/>
      <c r="V17" s="101"/>
      <c r="W17" s="98"/>
      <c r="X17" s="98"/>
      <c r="Y17" s="98"/>
      <c r="Z17" s="102">
        <f t="shared" si="1"/>
        <v>9314646.97</v>
      </c>
      <c r="AA17" s="103"/>
      <c r="AB17" s="104">
        <f t="shared" si="2"/>
        <v>80850.74</v>
      </c>
      <c r="AC17" s="105"/>
    </row>
    <row r="18" spans="1:29" s="106" customFormat="1" ht="16.5" customHeight="1">
      <c r="A18" s="95" t="s">
        <v>125</v>
      </c>
      <c r="B18" s="109" t="s">
        <v>222</v>
      </c>
      <c r="C18" s="96" t="s">
        <v>223</v>
      </c>
      <c r="D18" s="155">
        <v>4.65</v>
      </c>
      <c r="E18" s="98">
        <f t="shared" si="6"/>
        <v>5035717.5</v>
      </c>
      <c r="F18" s="156"/>
      <c r="G18" s="98">
        <f t="shared" si="7"/>
        <v>0</v>
      </c>
      <c r="H18" s="164">
        <v>0.2</v>
      </c>
      <c r="I18" s="98">
        <f t="shared" si="8"/>
        <v>216590</v>
      </c>
      <c r="J18" s="98">
        <f t="shared" si="3"/>
        <v>2053975.0000000002</v>
      </c>
      <c r="K18" s="98">
        <f t="shared" si="4"/>
        <v>121000</v>
      </c>
      <c r="L18" s="98" t="e">
        <f>+J18-K18-#REF!</f>
        <v>#REF!</v>
      </c>
      <c r="M18" s="98"/>
      <c r="N18" s="99">
        <v>0.29</v>
      </c>
      <c r="O18" s="100">
        <f t="shared" si="0"/>
        <v>1.4065</v>
      </c>
      <c r="P18" s="98">
        <f t="shared" si="9"/>
        <v>1523169.175</v>
      </c>
      <c r="Q18" s="98"/>
      <c r="R18" s="98">
        <f t="shared" si="5"/>
        <v>1011225.0000000001</v>
      </c>
      <c r="S18" s="98"/>
      <c r="T18" s="98"/>
      <c r="U18" s="98"/>
      <c r="V18" s="101"/>
      <c r="W18" s="98"/>
      <c r="X18" s="98"/>
      <c r="Y18" s="98"/>
      <c r="Z18" s="102">
        <f t="shared" si="1"/>
        <v>9961676.675</v>
      </c>
      <c r="AA18" s="103"/>
      <c r="AB18" s="104">
        <f t="shared" si="2"/>
        <v>86965.35000000002</v>
      </c>
      <c r="AC18" s="105"/>
    </row>
    <row r="19" spans="1:29" s="106" customFormat="1" ht="16.5" customHeight="1">
      <c r="A19" s="95" t="s">
        <v>126</v>
      </c>
      <c r="B19" s="109" t="s">
        <v>224</v>
      </c>
      <c r="C19" s="96" t="s">
        <v>225</v>
      </c>
      <c r="D19" s="160">
        <v>4.98</v>
      </c>
      <c r="E19" s="98">
        <f t="shared" si="6"/>
        <v>5393091.000000001</v>
      </c>
      <c r="F19" s="156"/>
      <c r="G19" s="98">
        <f t="shared" si="7"/>
        <v>0</v>
      </c>
      <c r="H19" s="164">
        <v>0.2</v>
      </c>
      <c r="I19" s="98">
        <f t="shared" si="8"/>
        <v>216590</v>
      </c>
      <c r="J19" s="98">
        <f t="shared" si="3"/>
        <v>2193730</v>
      </c>
      <c r="K19" s="98">
        <f t="shared" si="4"/>
        <v>121000</v>
      </c>
      <c r="L19" s="98" t="e">
        <f>+J19-K19-#REF!</f>
        <v>#REF!</v>
      </c>
      <c r="M19" s="98"/>
      <c r="N19" s="99">
        <v>0.27</v>
      </c>
      <c r="O19" s="100">
        <f t="shared" si="0"/>
        <v>1.3986000000000003</v>
      </c>
      <c r="P19" s="98">
        <f t="shared" si="9"/>
        <v>1514613.8700000003</v>
      </c>
      <c r="Q19" s="98"/>
      <c r="R19" s="98">
        <f t="shared" si="5"/>
        <v>1080030</v>
      </c>
      <c r="S19" s="98"/>
      <c r="T19" s="98"/>
      <c r="U19" s="98"/>
      <c r="V19" s="101"/>
      <c r="W19" s="98"/>
      <c r="X19" s="98"/>
      <c r="Y19" s="98"/>
      <c r="Z19" s="102">
        <f t="shared" si="1"/>
        <v>10519054.870000001</v>
      </c>
      <c r="AA19" s="103"/>
      <c r="AB19" s="104">
        <f t="shared" si="2"/>
        <v>91442.54000000001</v>
      </c>
      <c r="AC19" s="105"/>
    </row>
    <row r="20" spans="1:29" s="106" customFormat="1" ht="16.5" customHeight="1">
      <c r="A20" s="95" t="s">
        <v>127</v>
      </c>
      <c r="B20" s="109" t="s">
        <v>226</v>
      </c>
      <c r="C20" s="96" t="s">
        <v>227</v>
      </c>
      <c r="D20" s="165">
        <v>4.06</v>
      </c>
      <c r="E20" s="98">
        <f t="shared" si="6"/>
        <v>4396776.999999999</v>
      </c>
      <c r="F20" s="166">
        <f>D20*8%</f>
        <v>0.3248</v>
      </c>
      <c r="G20" s="98">
        <f t="shared" si="7"/>
        <v>351742.16000000003</v>
      </c>
      <c r="H20" s="167"/>
      <c r="I20" s="98">
        <f t="shared" si="8"/>
        <v>0</v>
      </c>
      <c r="J20" s="98"/>
      <c r="K20" s="98">
        <f t="shared" si="4"/>
        <v>121000</v>
      </c>
      <c r="L20" s="98" t="e">
        <f>+J20-K20-#REF!</f>
        <v>#REF!</v>
      </c>
      <c r="M20" s="98"/>
      <c r="N20" s="99">
        <v>0.27</v>
      </c>
      <c r="O20" s="100">
        <f t="shared" si="0"/>
        <v>1.1838959999999998</v>
      </c>
      <c r="P20" s="98">
        <f t="shared" si="9"/>
        <v>1282100.1731999998</v>
      </c>
      <c r="Q20" s="98"/>
      <c r="R20" s="98"/>
      <c r="S20" s="98"/>
      <c r="T20" s="98">
        <f>0.3*1390000</f>
        <v>417000</v>
      </c>
      <c r="U20" s="98"/>
      <c r="V20" s="101">
        <f>(D20+F20+H20)*1390000*30%</f>
        <v>1828461.5999999996</v>
      </c>
      <c r="W20" s="98"/>
      <c r="X20" s="98"/>
      <c r="Y20" s="98"/>
      <c r="Z20" s="102">
        <f t="shared" si="1"/>
        <v>8397080.933199998</v>
      </c>
      <c r="AA20" s="103"/>
      <c r="AB20" s="104">
        <f t="shared" si="2"/>
        <v>72890.1544</v>
      </c>
      <c r="AC20" s="105"/>
    </row>
    <row r="21" spans="1:29" s="106" customFormat="1" ht="16.5" customHeight="1">
      <c r="A21" s="95" t="s">
        <v>128</v>
      </c>
      <c r="B21" s="109" t="s">
        <v>4</v>
      </c>
      <c r="C21" s="96" t="s">
        <v>228</v>
      </c>
      <c r="D21" s="165">
        <v>4.98</v>
      </c>
      <c r="E21" s="98">
        <f t="shared" si="6"/>
        <v>5393091.000000001</v>
      </c>
      <c r="F21" s="166"/>
      <c r="G21" s="98">
        <f t="shared" si="7"/>
        <v>0</v>
      </c>
      <c r="H21" s="168"/>
      <c r="I21" s="98">
        <f t="shared" si="8"/>
        <v>0</v>
      </c>
      <c r="J21" s="98">
        <f t="shared" si="3"/>
        <v>2109030</v>
      </c>
      <c r="K21" s="98">
        <f t="shared" si="4"/>
        <v>121000</v>
      </c>
      <c r="L21" s="98" t="e">
        <f>+J21-K21-#REF!</f>
        <v>#REF!</v>
      </c>
      <c r="M21" s="98"/>
      <c r="N21" s="99">
        <v>0.31</v>
      </c>
      <c r="O21" s="100">
        <f t="shared" si="0"/>
        <v>1.5438</v>
      </c>
      <c r="P21" s="98">
        <f t="shared" si="9"/>
        <v>1671858.21</v>
      </c>
      <c r="Q21" s="98"/>
      <c r="R21" s="98">
        <f t="shared" si="5"/>
        <v>1038330.0000000001</v>
      </c>
      <c r="S21" s="98"/>
      <c r="T21" s="98"/>
      <c r="U21" s="98"/>
      <c r="V21" s="101"/>
      <c r="W21" s="98"/>
      <c r="X21" s="98"/>
      <c r="Y21" s="98"/>
      <c r="Z21" s="102">
        <f t="shared" si="1"/>
        <v>10333309.21</v>
      </c>
      <c r="AA21" s="103"/>
      <c r="AB21" s="104">
        <f t="shared" si="2"/>
        <v>90680.82</v>
      </c>
      <c r="AC21" s="105"/>
    </row>
    <row r="22" spans="1:29" s="106" customFormat="1" ht="16.5" customHeight="1">
      <c r="A22" s="95" t="s">
        <v>129</v>
      </c>
      <c r="B22" s="109" t="s">
        <v>229</v>
      </c>
      <c r="C22" s="96" t="s">
        <v>230</v>
      </c>
      <c r="D22" s="165">
        <v>4.32</v>
      </c>
      <c r="E22" s="98">
        <f t="shared" si="6"/>
        <v>4678344</v>
      </c>
      <c r="F22" s="166"/>
      <c r="G22" s="98">
        <f t="shared" si="7"/>
        <v>0</v>
      </c>
      <c r="H22" s="167"/>
      <c r="I22" s="98">
        <f t="shared" si="8"/>
        <v>0</v>
      </c>
      <c r="J22" s="98">
        <f t="shared" si="3"/>
        <v>1829520</v>
      </c>
      <c r="K22" s="98">
        <f t="shared" si="4"/>
        <v>121000</v>
      </c>
      <c r="L22" s="98" t="e">
        <f>+J22-K22-#REF!</f>
        <v>#REF!</v>
      </c>
      <c r="M22" s="98"/>
      <c r="N22" s="99">
        <v>0.25</v>
      </c>
      <c r="O22" s="100">
        <f t="shared" si="0"/>
        <v>1.08</v>
      </c>
      <c r="P22" s="98">
        <f t="shared" si="9"/>
        <v>1169586</v>
      </c>
      <c r="Q22" s="98"/>
      <c r="R22" s="98">
        <f t="shared" si="5"/>
        <v>900720</v>
      </c>
      <c r="S22" s="98"/>
      <c r="T22" s="98"/>
      <c r="U22" s="98"/>
      <c r="V22" s="101"/>
      <c r="W22" s="98"/>
      <c r="X22" s="98"/>
      <c r="Y22" s="98"/>
      <c r="Z22" s="102">
        <f t="shared" si="1"/>
        <v>8699170</v>
      </c>
      <c r="AA22" s="103"/>
      <c r="AB22" s="104">
        <f t="shared" si="2"/>
        <v>75060.00000000001</v>
      </c>
      <c r="AC22" s="105"/>
    </row>
    <row r="23" spans="1:29" s="106" customFormat="1" ht="16.5" customHeight="1">
      <c r="A23" s="95" t="s">
        <v>130</v>
      </c>
      <c r="B23" s="109" t="s">
        <v>231</v>
      </c>
      <c r="C23" s="96" t="s">
        <v>232</v>
      </c>
      <c r="D23" s="165">
        <v>4.65</v>
      </c>
      <c r="E23" s="98">
        <f t="shared" si="6"/>
        <v>5035717.5</v>
      </c>
      <c r="F23" s="166"/>
      <c r="G23" s="98">
        <f t="shared" si="7"/>
        <v>0</v>
      </c>
      <c r="H23" s="167"/>
      <c r="I23" s="98">
        <f t="shared" si="8"/>
        <v>0</v>
      </c>
      <c r="J23" s="98">
        <f t="shared" si="3"/>
        <v>1969274.9999999998</v>
      </c>
      <c r="K23" s="98">
        <f t="shared" si="4"/>
        <v>121000</v>
      </c>
      <c r="L23" s="98" t="e">
        <f>+J23-K23-#REF!</f>
        <v>#REF!</v>
      </c>
      <c r="M23" s="98">
        <f>0.3*1210000</f>
        <v>363000</v>
      </c>
      <c r="N23" s="99">
        <v>0.23</v>
      </c>
      <c r="O23" s="100">
        <f t="shared" si="0"/>
        <v>1.0695000000000001</v>
      </c>
      <c r="P23" s="98">
        <f t="shared" si="9"/>
        <v>1158215.0250000001</v>
      </c>
      <c r="Q23" s="98"/>
      <c r="R23" s="98">
        <f t="shared" si="5"/>
        <v>969525.0000000001</v>
      </c>
      <c r="S23" s="98"/>
      <c r="T23" s="98"/>
      <c r="U23" s="98"/>
      <c r="V23" s="101"/>
      <c r="W23" s="98"/>
      <c r="X23" s="98"/>
      <c r="Y23" s="98"/>
      <c r="Z23" s="102">
        <f t="shared" si="1"/>
        <v>9616732.525</v>
      </c>
      <c r="AA23" s="103"/>
      <c r="AB23" s="104">
        <f t="shared" si="2"/>
        <v>79501.05</v>
      </c>
      <c r="AC23" s="105"/>
    </row>
    <row r="24" spans="1:29" s="106" customFormat="1" ht="16.5" customHeight="1">
      <c r="A24" s="95" t="s">
        <v>131</v>
      </c>
      <c r="B24" s="109" t="s">
        <v>233</v>
      </c>
      <c r="C24" s="96" t="s">
        <v>234</v>
      </c>
      <c r="D24" s="165">
        <v>4.06</v>
      </c>
      <c r="E24" s="98">
        <f t="shared" si="6"/>
        <v>4396776.999999999</v>
      </c>
      <c r="F24" s="166">
        <f>D24/100*9</f>
        <v>0.36539999999999995</v>
      </c>
      <c r="G24" s="98">
        <f t="shared" si="7"/>
        <v>395709.92999999993</v>
      </c>
      <c r="H24" s="167"/>
      <c r="I24" s="98">
        <f t="shared" si="8"/>
        <v>0</v>
      </c>
      <c r="J24" s="98"/>
      <c r="K24" s="98">
        <f t="shared" si="4"/>
        <v>121000</v>
      </c>
      <c r="L24" s="98" t="e">
        <f>+J24-K24-#REF!</f>
        <v>#REF!</v>
      </c>
      <c r="M24" s="98"/>
      <c r="N24" s="99">
        <v>0.27</v>
      </c>
      <c r="O24" s="100">
        <f t="shared" si="0"/>
        <v>1.194858</v>
      </c>
      <c r="P24" s="98">
        <f t="shared" si="9"/>
        <v>1293971.4711</v>
      </c>
      <c r="Q24" s="98"/>
      <c r="R24" s="98"/>
      <c r="S24" s="98"/>
      <c r="T24" s="98"/>
      <c r="U24" s="98"/>
      <c r="V24" s="101">
        <f>(D24+F24+H24)*1390000*30%</f>
        <v>1845391.8</v>
      </c>
      <c r="W24" s="98"/>
      <c r="X24" s="98"/>
      <c r="Y24" s="98"/>
      <c r="Z24" s="102">
        <f t="shared" si="1"/>
        <v>8052850.201099998</v>
      </c>
      <c r="AA24" s="103"/>
      <c r="AB24" s="104">
        <f t="shared" si="2"/>
        <v>73042.5262</v>
      </c>
      <c r="AC24" s="105"/>
    </row>
    <row r="25" spans="1:29" s="106" customFormat="1" ht="16.5" customHeight="1">
      <c r="A25" s="95" t="s">
        <v>132</v>
      </c>
      <c r="B25" s="109" t="s">
        <v>235</v>
      </c>
      <c r="C25" s="96" t="s">
        <v>236</v>
      </c>
      <c r="D25" s="165">
        <v>4.65</v>
      </c>
      <c r="E25" s="98">
        <f t="shared" si="6"/>
        <v>5035717.5</v>
      </c>
      <c r="F25" s="166"/>
      <c r="G25" s="98">
        <f t="shared" si="7"/>
        <v>0</v>
      </c>
      <c r="H25" s="167"/>
      <c r="I25" s="98">
        <f t="shared" si="8"/>
        <v>0</v>
      </c>
      <c r="J25" s="98">
        <f t="shared" si="3"/>
        <v>1969274.9999999998</v>
      </c>
      <c r="K25" s="98">
        <f t="shared" si="4"/>
        <v>121000</v>
      </c>
      <c r="L25" s="98" t="e">
        <f>+J25-K25-#REF!</f>
        <v>#REF!</v>
      </c>
      <c r="M25" s="98"/>
      <c r="N25" s="99">
        <v>0.23</v>
      </c>
      <c r="O25" s="100">
        <f t="shared" si="0"/>
        <v>1.0695000000000001</v>
      </c>
      <c r="P25" s="98">
        <f t="shared" si="9"/>
        <v>1158215.0250000001</v>
      </c>
      <c r="Q25" s="98"/>
      <c r="R25" s="98">
        <f t="shared" si="5"/>
        <v>969525.0000000001</v>
      </c>
      <c r="S25" s="98"/>
      <c r="T25" s="98"/>
      <c r="U25" s="98"/>
      <c r="V25" s="101"/>
      <c r="W25" s="98"/>
      <c r="X25" s="98"/>
      <c r="Y25" s="98"/>
      <c r="Z25" s="102">
        <f t="shared" si="1"/>
        <v>9253732.525</v>
      </c>
      <c r="AA25" s="103"/>
      <c r="AB25" s="104">
        <f t="shared" si="2"/>
        <v>79501.05</v>
      </c>
      <c r="AC25" s="105"/>
    </row>
    <row r="26" spans="1:29" s="106" customFormat="1" ht="16.5" customHeight="1">
      <c r="A26" s="95" t="s">
        <v>133</v>
      </c>
      <c r="B26" s="109" t="s">
        <v>237</v>
      </c>
      <c r="C26" s="96" t="s">
        <v>238</v>
      </c>
      <c r="D26" s="160">
        <v>4.65</v>
      </c>
      <c r="E26" s="98">
        <f t="shared" si="6"/>
        <v>5035717.5</v>
      </c>
      <c r="F26" s="166"/>
      <c r="G26" s="98">
        <f t="shared" si="7"/>
        <v>0</v>
      </c>
      <c r="H26" s="168">
        <v>0.2</v>
      </c>
      <c r="I26" s="98">
        <f t="shared" si="8"/>
        <v>216590</v>
      </c>
      <c r="J26" s="98"/>
      <c r="K26" s="98">
        <f t="shared" si="4"/>
        <v>121000</v>
      </c>
      <c r="L26" s="98" t="e">
        <f>+J26-K26-#REF!</f>
        <v>#REF!</v>
      </c>
      <c r="M26" s="98"/>
      <c r="N26" s="99">
        <v>0.23</v>
      </c>
      <c r="O26" s="100">
        <f t="shared" si="0"/>
        <v>1.1155000000000002</v>
      </c>
      <c r="P26" s="98">
        <f t="shared" si="9"/>
        <v>1208030.7250000003</v>
      </c>
      <c r="Q26" s="98"/>
      <c r="R26" s="98"/>
      <c r="S26" s="98"/>
      <c r="T26" s="98"/>
      <c r="U26" s="98"/>
      <c r="V26" s="101">
        <f>(D26+F26+H26)*1390000*30%</f>
        <v>2022450.0000000002</v>
      </c>
      <c r="W26" s="98"/>
      <c r="X26" s="98"/>
      <c r="Y26" s="98"/>
      <c r="Z26" s="102">
        <f t="shared" si="1"/>
        <v>8603788.225000001</v>
      </c>
      <c r="AA26" s="103"/>
      <c r="AB26" s="104">
        <f t="shared" si="2"/>
        <v>82920.45000000001</v>
      </c>
      <c r="AC26" s="105"/>
    </row>
    <row r="27" spans="1:29" s="106" customFormat="1" ht="16.5" customHeight="1">
      <c r="A27" s="95" t="s">
        <v>134</v>
      </c>
      <c r="B27" s="109" t="s">
        <v>239</v>
      </c>
      <c r="C27" s="145">
        <v>5504205110069</v>
      </c>
      <c r="D27" s="165">
        <v>4.32</v>
      </c>
      <c r="E27" s="98">
        <f t="shared" si="6"/>
        <v>4678344</v>
      </c>
      <c r="F27" s="166"/>
      <c r="G27" s="98">
        <f t="shared" si="7"/>
        <v>0</v>
      </c>
      <c r="H27" s="169">
        <v>0.15</v>
      </c>
      <c r="I27" s="98">
        <f t="shared" si="8"/>
        <v>162442.5</v>
      </c>
      <c r="J27" s="98"/>
      <c r="K27" s="98">
        <f t="shared" si="4"/>
        <v>121000</v>
      </c>
      <c r="L27" s="98" t="e">
        <f>+J27-K27-#REF!</f>
        <v>#REF!</v>
      </c>
      <c r="M27" s="98"/>
      <c r="N27" s="99">
        <v>0.23</v>
      </c>
      <c r="O27" s="100">
        <f t="shared" si="0"/>
        <v>1.0281000000000002</v>
      </c>
      <c r="P27" s="98">
        <f t="shared" si="9"/>
        <v>1113380.8950000003</v>
      </c>
      <c r="Q27" s="98"/>
      <c r="R27" s="98"/>
      <c r="S27" s="98"/>
      <c r="T27" s="98"/>
      <c r="U27" s="98">
        <f>0.2*1390000</f>
        <v>278000</v>
      </c>
      <c r="V27" s="101">
        <f>(D27+F27+H27)*1390000*30%</f>
        <v>1863990.0000000002</v>
      </c>
      <c r="W27" s="98"/>
      <c r="X27" s="98"/>
      <c r="Y27" s="98"/>
      <c r="Z27" s="102">
        <f t="shared" si="1"/>
        <v>8217157.3950000005</v>
      </c>
      <c r="AA27" s="103"/>
      <c r="AB27" s="104">
        <f t="shared" si="2"/>
        <v>76423.59000000001</v>
      </c>
      <c r="AC27" s="105"/>
    </row>
    <row r="28" spans="1:29" s="106" customFormat="1" ht="16.5" customHeight="1">
      <c r="A28" s="95" t="s">
        <v>135</v>
      </c>
      <c r="B28" s="109" t="s">
        <v>240</v>
      </c>
      <c r="C28" s="96" t="s">
        <v>241</v>
      </c>
      <c r="D28" s="165">
        <v>4.65</v>
      </c>
      <c r="E28" s="98">
        <f t="shared" si="6"/>
        <v>5035717.5</v>
      </c>
      <c r="F28" s="166"/>
      <c r="G28" s="98">
        <f t="shared" si="7"/>
        <v>0</v>
      </c>
      <c r="H28" s="168"/>
      <c r="I28" s="98">
        <f t="shared" si="8"/>
        <v>0</v>
      </c>
      <c r="J28" s="98">
        <f t="shared" si="3"/>
        <v>1969274.9999999998</v>
      </c>
      <c r="K28" s="98">
        <f t="shared" si="4"/>
        <v>121000</v>
      </c>
      <c r="L28" s="98" t="e">
        <f>+J28-K28-#REF!</f>
        <v>#REF!</v>
      </c>
      <c r="M28" s="98"/>
      <c r="N28" s="99">
        <v>0.23</v>
      </c>
      <c r="O28" s="100">
        <f t="shared" si="0"/>
        <v>1.0695000000000001</v>
      </c>
      <c r="P28" s="98">
        <f t="shared" si="9"/>
        <v>1158215.0250000001</v>
      </c>
      <c r="Q28" s="98"/>
      <c r="R28" s="98">
        <f t="shared" si="5"/>
        <v>969525.0000000001</v>
      </c>
      <c r="S28" s="98"/>
      <c r="T28" s="98"/>
      <c r="U28" s="98"/>
      <c r="V28" s="101"/>
      <c r="W28" s="98"/>
      <c r="X28" s="98"/>
      <c r="Y28" s="98"/>
      <c r="Z28" s="102">
        <f t="shared" si="1"/>
        <v>9253732.525</v>
      </c>
      <c r="AA28" s="103"/>
      <c r="AB28" s="104">
        <f t="shared" si="2"/>
        <v>79501.05</v>
      </c>
      <c r="AC28" s="105"/>
    </row>
    <row r="29" spans="1:29" s="106" customFormat="1" ht="16.5" customHeight="1">
      <c r="A29" s="95" t="s">
        <v>136</v>
      </c>
      <c r="B29" s="109" t="s">
        <v>242</v>
      </c>
      <c r="C29" s="96" t="s">
        <v>243</v>
      </c>
      <c r="D29" s="155">
        <v>4.32</v>
      </c>
      <c r="E29" s="98">
        <f t="shared" si="6"/>
        <v>4678344</v>
      </c>
      <c r="F29" s="156"/>
      <c r="G29" s="98">
        <f t="shared" si="7"/>
        <v>0</v>
      </c>
      <c r="H29" s="157">
        <v>0.2</v>
      </c>
      <c r="I29" s="98">
        <f t="shared" si="8"/>
        <v>216590</v>
      </c>
      <c r="J29" s="98">
        <f t="shared" si="3"/>
        <v>1914220.0000000002</v>
      </c>
      <c r="K29" s="98">
        <f t="shared" si="4"/>
        <v>121000</v>
      </c>
      <c r="L29" s="98" t="e">
        <f>+J29-K29-#REF!</f>
        <v>#REF!</v>
      </c>
      <c r="M29" s="98"/>
      <c r="N29" s="99">
        <v>0.22</v>
      </c>
      <c r="O29" s="100">
        <f t="shared" si="0"/>
        <v>0.9944000000000001</v>
      </c>
      <c r="P29" s="98">
        <f t="shared" si="9"/>
        <v>1076885.48</v>
      </c>
      <c r="Q29" s="98"/>
      <c r="R29" s="98">
        <f t="shared" si="5"/>
        <v>942420.0000000001</v>
      </c>
      <c r="S29" s="98"/>
      <c r="T29" s="98"/>
      <c r="U29" s="98"/>
      <c r="V29" s="101"/>
      <c r="W29" s="98"/>
      <c r="X29" s="98"/>
      <c r="Y29" s="98"/>
      <c r="Z29" s="102">
        <f t="shared" si="1"/>
        <v>8949459.48</v>
      </c>
      <c r="AA29" s="103"/>
      <c r="AB29" s="104">
        <f t="shared" si="2"/>
        <v>76650.16</v>
      </c>
      <c r="AC29" s="105"/>
    </row>
    <row r="30" spans="1:29" s="106" customFormat="1" ht="16.5" customHeight="1">
      <c r="A30" s="95" t="s">
        <v>137</v>
      </c>
      <c r="B30" s="109" t="s">
        <v>244</v>
      </c>
      <c r="C30" s="96" t="s">
        <v>245</v>
      </c>
      <c r="D30" s="155">
        <v>4.32</v>
      </c>
      <c r="E30" s="98">
        <f t="shared" si="6"/>
        <v>4678344</v>
      </c>
      <c r="F30" s="156"/>
      <c r="G30" s="98">
        <f t="shared" si="7"/>
        <v>0</v>
      </c>
      <c r="H30" s="157"/>
      <c r="I30" s="98">
        <f t="shared" si="8"/>
        <v>0</v>
      </c>
      <c r="J30" s="98">
        <f t="shared" si="3"/>
        <v>1829520</v>
      </c>
      <c r="K30" s="98">
        <f t="shared" si="4"/>
        <v>121000</v>
      </c>
      <c r="L30" s="98" t="e">
        <f>+J30-K30-#REF!</f>
        <v>#REF!</v>
      </c>
      <c r="M30" s="98"/>
      <c r="N30" s="99">
        <v>0.22</v>
      </c>
      <c r="O30" s="100">
        <f t="shared" si="0"/>
        <v>0.9504</v>
      </c>
      <c r="P30" s="98">
        <f t="shared" si="9"/>
        <v>1029235.68</v>
      </c>
      <c r="Q30" s="98"/>
      <c r="R30" s="98">
        <f t="shared" si="5"/>
        <v>900720</v>
      </c>
      <c r="S30" s="98"/>
      <c r="T30" s="98"/>
      <c r="U30" s="98"/>
      <c r="V30" s="101"/>
      <c r="W30" s="98"/>
      <c r="X30" s="98"/>
      <c r="Y30" s="98"/>
      <c r="Z30" s="102">
        <f t="shared" si="1"/>
        <v>8558819.68</v>
      </c>
      <c r="AA30" s="103"/>
      <c r="AB30" s="104">
        <f t="shared" si="2"/>
        <v>73258.56000000001</v>
      </c>
      <c r="AC30" s="105"/>
    </row>
    <row r="31" spans="1:29" s="106" customFormat="1" ht="16.5" customHeight="1">
      <c r="A31" s="95" t="s">
        <v>138</v>
      </c>
      <c r="B31" s="109" t="s">
        <v>246</v>
      </c>
      <c r="C31" s="96" t="s">
        <v>247</v>
      </c>
      <c r="D31" s="155">
        <v>4.32</v>
      </c>
      <c r="E31" s="98">
        <f t="shared" si="6"/>
        <v>4678344</v>
      </c>
      <c r="F31" s="156"/>
      <c r="G31" s="98">
        <f t="shared" si="7"/>
        <v>0</v>
      </c>
      <c r="H31" s="164">
        <v>0.2</v>
      </c>
      <c r="I31" s="98">
        <f t="shared" si="8"/>
        <v>216590</v>
      </c>
      <c r="J31" s="98">
        <f t="shared" si="3"/>
        <v>1914220.0000000002</v>
      </c>
      <c r="K31" s="98">
        <f t="shared" si="4"/>
        <v>121000</v>
      </c>
      <c r="L31" s="98" t="e">
        <f>+J31-K31-#REF!</f>
        <v>#REF!</v>
      </c>
      <c r="M31" s="98"/>
      <c r="N31" s="99">
        <v>0.22</v>
      </c>
      <c r="O31" s="100">
        <f t="shared" si="0"/>
        <v>0.9944000000000001</v>
      </c>
      <c r="P31" s="98">
        <f t="shared" si="9"/>
        <v>1076885.48</v>
      </c>
      <c r="Q31" s="98"/>
      <c r="R31" s="98">
        <f t="shared" si="5"/>
        <v>942420.0000000001</v>
      </c>
      <c r="S31" s="98"/>
      <c r="T31" s="98"/>
      <c r="U31" s="98"/>
      <c r="V31" s="101"/>
      <c r="W31" s="98"/>
      <c r="X31" s="98"/>
      <c r="Y31" s="98"/>
      <c r="Z31" s="102">
        <f t="shared" si="1"/>
        <v>8949459.48</v>
      </c>
      <c r="AA31" s="103"/>
      <c r="AB31" s="104">
        <f t="shared" si="2"/>
        <v>76650.16</v>
      </c>
      <c r="AC31" s="105"/>
    </row>
    <row r="32" spans="1:29" s="106" customFormat="1" ht="16.5" customHeight="1">
      <c r="A32" s="95" t="s">
        <v>139</v>
      </c>
      <c r="B32" s="109" t="s">
        <v>248</v>
      </c>
      <c r="C32" s="96" t="s">
        <v>249</v>
      </c>
      <c r="D32" s="155">
        <v>3.99</v>
      </c>
      <c r="E32" s="98">
        <f t="shared" si="6"/>
        <v>4320970.5</v>
      </c>
      <c r="F32" s="156"/>
      <c r="G32" s="98">
        <f t="shared" si="7"/>
        <v>0</v>
      </c>
      <c r="H32" s="157"/>
      <c r="I32" s="98">
        <f t="shared" si="8"/>
        <v>0</v>
      </c>
      <c r="J32" s="98">
        <f t="shared" si="3"/>
        <v>1689765</v>
      </c>
      <c r="K32" s="98">
        <f t="shared" si="4"/>
        <v>121000</v>
      </c>
      <c r="L32" s="98" t="e">
        <f>+J32-K32-#REF!</f>
        <v>#REF!</v>
      </c>
      <c r="M32" s="98"/>
      <c r="N32" s="99">
        <v>0.21</v>
      </c>
      <c r="O32" s="100">
        <f t="shared" si="0"/>
        <v>0.8379</v>
      </c>
      <c r="P32" s="98">
        <f t="shared" si="9"/>
        <v>907403.805</v>
      </c>
      <c r="Q32" s="98"/>
      <c r="R32" s="98">
        <f t="shared" si="5"/>
        <v>831915</v>
      </c>
      <c r="S32" s="98"/>
      <c r="T32" s="98"/>
      <c r="U32" s="98"/>
      <c r="V32" s="101"/>
      <c r="W32" s="98"/>
      <c r="X32" s="98"/>
      <c r="Y32" s="98"/>
      <c r="Z32" s="102">
        <f t="shared" si="1"/>
        <v>7871054.305</v>
      </c>
      <c r="AA32" s="103"/>
      <c r="AB32" s="104">
        <f t="shared" si="2"/>
        <v>67107.81000000001</v>
      </c>
      <c r="AC32" s="105"/>
    </row>
    <row r="33" spans="1:29" s="106" customFormat="1" ht="16.5" customHeight="1">
      <c r="A33" s="95" t="s">
        <v>140</v>
      </c>
      <c r="B33" s="109" t="s">
        <v>250</v>
      </c>
      <c r="C33" s="96" t="s">
        <v>251</v>
      </c>
      <c r="D33" s="155">
        <v>4.06</v>
      </c>
      <c r="E33" s="98">
        <f t="shared" si="6"/>
        <v>4396776.999999999</v>
      </c>
      <c r="F33" s="156"/>
      <c r="G33" s="98">
        <f t="shared" si="7"/>
        <v>0</v>
      </c>
      <c r="H33" s="157"/>
      <c r="I33" s="98">
        <f t="shared" si="8"/>
        <v>0</v>
      </c>
      <c r="J33" s="98">
        <f t="shared" si="3"/>
        <v>1719409.9999999995</v>
      </c>
      <c r="K33" s="98">
        <f t="shared" si="4"/>
        <v>121000</v>
      </c>
      <c r="L33" s="98" t="e">
        <f>+J33-K33-#REF!</f>
        <v>#REF!</v>
      </c>
      <c r="M33" s="98"/>
      <c r="N33" s="99">
        <v>0.21</v>
      </c>
      <c r="O33" s="100">
        <f t="shared" si="0"/>
        <v>0.8525999999999999</v>
      </c>
      <c r="P33" s="98">
        <f t="shared" si="9"/>
        <v>923323.1699999999</v>
      </c>
      <c r="Q33" s="98"/>
      <c r="R33" s="98">
        <f t="shared" si="5"/>
        <v>846509.9999999999</v>
      </c>
      <c r="S33" s="98"/>
      <c r="T33" s="98"/>
      <c r="U33" s="98"/>
      <c r="V33" s="101"/>
      <c r="W33" s="98"/>
      <c r="X33" s="98"/>
      <c r="Y33" s="98"/>
      <c r="Z33" s="102">
        <f t="shared" si="1"/>
        <v>8007020.169999998</v>
      </c>
      <c r="AA33" s="103"/>
      <c r="AB33" s="104">
        <f t="shared" si="2"/>
        <v>68285.13999999998</v>
      </c>
      <c r="AC33" s="105"/>
    </row>
    <row r="34" spans="1:29" s="106" customFormat="1" ht="16.5" customHeight="1">
      <c r="A34" s="95" t="s">
        <v>141</v>
      </c>
      <c r="B34" s="109" t="s">
        <v>252</v>
      </c>
      <c r="C34" s="96" t="s">
        <v>253</v>
      </c>
      <c r="D34" s="160">
        <v>4.06</v>
      </c>
      <c r="E34" s="98">
        <f t="shared" si="6"/>
        <v>4396776.999999999</v>
      </c>
      <c r="F34" s="156"/>
      <c r="G34" s="98">
        <f t="shared" si="7"/>
        <v>0</v>
      </c>
      <c r="H34" s="157"/>
      <c r="I34" s="98">
        <f t="shared" si="8"/>
        <v>0</v>
      </c>
      <c r="J34" s="98">
        <f t="shared" si="3"/>
        <v>1719409.9999999995</v>
      </c>
      <c r="K34" s="98">
        <f t="shared" si="4"/>
        <v>121000</v>
      </c>
      <c r="L34" s="98"/>
      <c r="M34" s="98"/>
      <c r="N34" s="99">
        <v>0.19</v>
      </c>
      <c r="O34" s="100">
        <f t="shared" si="0"/>
        <v>0.7714</v>
      </c>
      <c r="P34" s="98">
        <f t="shared" si="9"/>
        <v>835387.63</v>
      </c>
      <c r="Q34" s="98"/>
      <c r="R34" s="98">
        <f t="shared" si="5"/>
        <v>846509.9999999999</v>
      </c>
      <c r="S34" s="98"/>
      <c r="T34" s="98"/>
      <c r="U34" s="98"/>
      <c r="V34" s="101"/>
      <c r="W34" s="98"/>
      <c r="X34" s="98"/>
      <c r="Y34" s="98"/>
      <c r="Z34" s="102">
        <f t="shared" si="1"/>
        <v>7919084.629999998</v>
      </c>
      <c r="AA34" s="103"/>
      <c r="AB34" s="104">
        <f t="shared" si="2"/>
        <v>67156.45999999999</v>
      </c>
      <c r="AC34" s="105"/>
    </row>
    <row r="35" spans="1:29" s="106" customFormat="1" ht="16.5" customHeight="1">
      <c r="A35" s="95" t="s">
        <v>142</v>
      </c>
      <c r="B35" s="109" t="s">
        <v>254</v>
      </c>
      <c r="C35" s="96" t="s">
        <v>255</v>
      </c>
      <c r="D35" s="155">
        <v>4.27</v>
      </c>
      <c r="E35" s="98">
        <f t="shared" si="6"/>
        <v>4624196.499999999</v>
      </c>
      <c r="F35" s="156"/>
      <c r="G35" s="98">
        <f t="shared" si="7"/>
        <v>0</v>
      </c>
      <c r="H35" s="157"/>
      <c r="I35" s="98">
        <f t="shared" si="8"/>
        <v>0</v>
      </c>
      <c r="J35" s="98">
        <f t="shared" si="3"/>
        <v>1808344.9999999995</v>
      </c>
      <c r="K35" s="98">
        <f t="shared" si="4"/>
        <v>121000</v>
      </c>
      <c r="L35" s="98" t="e">
        <f>+J35-K35-#REF!</f>
        <v>#REF!</v>
      </c>
      <c r="M35" s="98"/>
      <c r="N35" s="99">
        <v>0.19</v>
      </c>
      <c r="O35" s="100">
        <f t="shared" si="0"/>
        <v>0.8112999999999999</v>
      </c>
      <c r="P35" s="98">
        <f t="shared" si="9"/>
        <v>878597.335</v>
      </c>
      <c r="Q35" s="98"/>
      <c r="R35" s="98">
        <f t="shared" si="5"/>
        <v>890294.9999999999</v>
      </c>
      <c r="S35" s="98"/>
      <c r="T35" s="98"/>
      <c r="U35" s="98"/>
      <c r="V35" s="101"/>
      <c r="W35" s="98"/>
      <c r="X35" s="98"/>
      <c r="Y35" s="98"/>
      <c r="Z35" s="102">
        <f t="shared" si="1"/>
        <v>8322433.834999998</v>
      </c>
      <c r="AA35" s="103"/>
      <c r="AB35" s="104">
        <f t="shared" si="2"/>
        <v>70630.07</v>
      </c>
      <c r="AC35" s="105"/>
    </row>
    <row r="36" spans="1:29" s="106" customFormat="1" ht="16.5" customHeight="1">
      <c r="A36" s="95" t="s">
        <v>143</v>
      </c>
      <c r="B36" s="109" t="s">
        <v>256</v>
      </c>
      <c r="C36" s="96" t="s">
        <v>257</v>
      </c>
      <c r="D36" s="155">
        <v>3.96</v>
      </c>
      <c r="E36" s="98">
        <f t="shared" si="6"/>
        <v>4288482</v>
      </c>
      <c r="F36" s="156"/>
      <c r="G36" s="98">
        <f t="shared" si="7"/>
        <v>0</v>
      </c>
      <c r="H36" s="157"/>
      <c r="I36" s="98">
        <f t="shared" si="8"/>
        <v>0</v>
      </c>
      <c r="J36" s="98">
        <f t="shared" si="3"/>
        <v>1677060</v>
      </c>
      <c r="K36" s="98">
        <f t="shared" si="4"/>
        <v>121000</v>
      </c>
      <c r="L36" s="98" t="e">
        <f>+J36-K36-#REF!</f>
        <v>#REF!</v>
      </c>
      <c r="M36" s="98"/>
      <c r="N36" s="99">
        <v>0.19</v>
      </c>
      <c r="O36" s="100">
        <f t="shared" si="0"/>
        <v>0.7524</v>
      </c>
      <c r="P36" s="98">
        <f t="shared" si="9"/>
        <v>814811.58</v>
      </c>
      <c r="Q36" s="98"/>
      <c r="R36" s="98">
        <f t="shared" si="5"/>
        <v>825660</v>
      </c>
      <c r="S36" s="98"/>
      <c r="T36" s="98"/>
      <c r="U36" s="98"/>
      <c r="V36" s="101"/>
      <c r="W36" s="98"/>
      <c r="X36" s="98"/>
      <c r="Y36" s="98"/>
      <c r="Z36" s="102">
        <f t="shared" si="1"/>
        <v>7727013.58</v>
      </c>
      <c r="AA36" s="103"/>
      <c r="AB36" s="104">
        <f t="shared" si="2"/>
        <v>65502.36</v>
      </c>
      <c r="AC36" s="105"/>
    </row>
    <row r="37" spans="1:29" s="106" customFormat="1" ht="16.5" customHeight="1">
      <c r="A37" s="95" t="s">
        <v>144</v>
      </c>
      <c r="B37" s="109" t="s">
        <v>258</v>
      </c>
      <c r="C37" s="96" t="s">
        <v>259</v>
      </c>
      <c r="D37" s="155">
        <v>3.99</v>
      </c>
      <c r="E37" s="98">
        <f t="shared" si="6"/>
        <v>4320970.5</v>
      </c>
      <c r="F37" s="156"/>
      <c r="G37" s="98">
        <f t="shared" si="7"/>
        <v>0</v>
      </c>
      <c r="H37" s="157"/>
      <c r="I37" s="98">
        <f t="shared" si="8"/>
        <v>0</v>
      </c>
      <c r="J37" s="98">
        <f t="shared" si="3"/>
        <v>1689765</v>
      </c>
      <c r="K37" s="98">
        <f t="shared" si="4"/>
        <v>121000</v>
      </c>
      <c r="L37" s="98" t="e">
        <f>+J37-K37-#REF!</f>
        <v>#REF!</v>
      </c>
      <c r="M37" s="98"/>
      <c r="N37" s="99">
        <v>0.19</v>
      </c>
      <c r="O37" s="100">
        <f t="shared" si="0"/>
        <v>0.7581</v>
      </c>
      <c r="P37" s="98">
        <f t="shared" si="9"/>
        <v>820984.395</v>
      </c>
      <c r="Q37" s="98"/>
      <c r="R37" s="98">
        <f t="shared" si="5"/>
        <v>831915</v>
      </c>
      <c r="S37" s="98"/>
      <c r="T37" s="98"/>
      <c r="U37" s="98"/>
      <c r="V37" s="101"/>
      <c r="W37" s="98"/>
      <c r="X37" s="98"/>
      <c r="Y37" s="98"/>
      <c r="Z37" s="102">
        <f t="shared" si="1"/>
        <v>7784634.895</v>
      </c>
      <c r="AA37" s="103"/>
      <c r="AB37" s="104">
        <f t="shared" si="2"/>
        <v>65998.59</v>
      </c>
      <c r="AC37" s="105"/>
    </row>
    <row r="38" spans="1:29" s="106" customFormat="1" ht="16.5" customHeight="1">
      <c r="A38" s="95" t="s">
        <v>145</v>
      </c>
      <c r="B38" s="109" t="s">
        <v>260</v>
      </c>
      <c r="C38" s="107" t="s">
        <v>261</v>
      </c>
      <c r="D38" s="165">
        <v>4.06</v>
      </c>
      <c r="E38" s="98">
        <f t="shared" si="6"/>
        <v>4396776.999999999</v>
      </c>
      <c r="F38" s="156"/>
      <c r="G38" s="98">
        <f t="shared" si="7"/>
        <v>0</v>
      </c>
      <c r="H38" s="157"/>
      <c r="I38" s="98">
        <f t="shared" si="8"/>
        <v>0</v>
      </c>
      <c r="J38" s="98">
        <f t="shared" si="3"/>
        <v>1719409.9999999995</v>
      </c>
      <c r="K38" s="98">
        <f t="shared" si="4"/>
        <v>121000</v>
      </c>
      <c r="L38" s="98" t="e">
        <f>+J38-K38-#REF!</f>
        <v>#REF!</v>
      </c>
      <c r="M38" s="98"/>
      <c r="N38" s="99">
        <v>0.25</v>
      </c>
      <c r="O38" s="100">
        <f t="shared" si="0"/>
        <v>1.015</v>
      </c>
      <c r="P38" s="98">
        <f t="shared" si="9"/>
        <v>1099194.2499999998</v>
      </c>
      <c r="Q38" s="98">
        <f>639400+319700</f>
        <v>959100</v>
      </c>
      <c r="R38" s="98">
        <f t="shared" si="5"/>
        <v>846509.9999999999</v>
      </c>
      <c r="S38" s="98"/>
      <c r="T38" s="98"/>
      <c r="U38" s="98"/>
      <c r="V38" s="101"/>
      <c r="W38" s="98"/>
      <c r="X38" s="98"/>
      <c r="Y38" s="98"/>
      <c r="Z38" s="102">
        <f>E38+G38+I38+J38+K38+M38+P38+R38+S38+U38+V38+W38+T38+Q38</f>
        <v>9141991.249999998</v>
      </c>
      <c r="AA38" s="103"/>
      <c r="AB38" s="104">
        <f t="shared" si="2"/>
        <v>70542.49999999999</v>
      </c>
      <c r="AC38" s="105"/>
    </row>
    <row r="39" spans="1:29" s="106" customFormat="1" ht="16.5" customHeight="1">
      <c r="A39" s="95" t="s">
        <v>146</v>
      </c>
      <c r="B39" s="109" t="s">
        <v>262</v>
      </c>
      <c r="C39" s="96" t="s">
        <v>263</v>
      </c>
      <c r="D39" s="165">
        <v>3.66</v>
      </c>
      <c r="E39" s="98">
        <f t="shared" si="6"/>
        <v>3963597</v>
      </c>
      <c r="F39" s="156"/>
      <c r="G39" s="98">
        <f t="shared" si="7"/>
        <v>0</v>
      </c>
      <c r="H39" s="164">
        <v>0.2</v>
      </c>
      <c r="I39" s="98">
        <f t="shared" si="8"/>
        <v>216590</v>
      </c>
      <c r="J39" s="98">
        <f t="shared" si="3"/>
        <v>1634710</v>
      </c>
      <c r="K39" s="98">
        <f t="shared" si="4"/>
        <v>121000</v>
      </c>
      <c r="L39" s="98" t="e">
        <f>+J39-K39-#REF!</f>
        <v>#REF!</v>
      </c>
      <c r="M39" s="98"/>
      <c r="N39" s="99">
        <v>0.18</v>
      </c>
      <c r="O39" s="100">
        <f t="shared" si="0"/>
        <v>0.6948000000000001</v>
      </c>
      <c r="P39" s="98">
        <f t="shared" si="9"/>
        <v>752433.6600000001</v>
      </c>
      <c r="Q39" s="98"/>
      <c r="R39" s="98">
        <f t="shared" si="5"/>
        <v>804810</v>
      </c>
      <c r="S39" s="98"/>
      <c r="T39" s="98"/>
      <c r="U39" s="98"/>
      <c r="V39" s="101"/>
      <c r="W39" s="98"/>
      <c r="X39" s="98"/>
      <c r="Y39" s="98"/>
      <c r="Z39" s="102">
        <f aca="true" t="shared" si="10" ref="Z39:Z46">E39+G39+I39+J39+K39+M39+P39+R39+S39+U39+V39+W39+T39</f>
        <v>7493140.66</v>
      </c>
      <c r="AA39" s="103"/>
      <c r="AB39" s="104">
        <f t="shared" si="2"/>
        <v>63311.72</v>
      </c>
      <c r="AC39" s="105"/>
    </row>
    <row r="40" spans="1:29" s="106" customFormat="1" ht="16.5" customHeight="1">
      <c r="A40" s="95" t="s">
        <v>147</v>
      </c>
      <c r="B40" s="109" t="s">
        <v>264</v>
      </c>
      <c r="C40" s="96" t="s">
        <v>265</v>
      </c>
      <c r="D40" s="165">
        <v>3.99</v>
      </c>
      <c r="E40" s="98">
        <f t="shared" si="6"/>
        <v>4320970.5</v>
      </c>
      <c r="F40" s="156"/>
      <c r="G40" s="98">
        <f t="shared" si="7"/>
        <v>0</v>
      </c>
      <c r="H40" s="157"/>
      <c r="I40" s="98">
        <f t="shared" si="8"/>
        <v>0</v>
      </c>
      <c r="J40" s="98">
        <f t="shared" si="3"/>
        <v>1689765</v>
      </c>
      <c r="K40" s="98">
        <f t="shared" si="4"/>
        <v>121000</v>
      </c>
      <c r="L40" s="98" t="e">
        <f>+J40-K40-#REF!</f>
        <v>#REF!</v>
      </c>
      <c r="M40" s="98"/>
      <c r="N40" s="99">
        <v>0.18</v>
      </c>
      <c r="O40" s="100">
        <f t="shared" si="0"/>
        <v>0.7182000000000001</v>
      </c>
      <c r="P40" s="98">
        <f t="shared" si="9"/>
        <v>777774.6900000002</v>
      </c>
      <c r="Q40" s="98"/>
      <c r="R40" s="98">
        <f t="shared" si="5"/>
        <v>831915</v>
      </c>
      <c r="S40" s="98"/>
      <c r="T40" s="98"/>
      <c r="U40" s="98"/>
      <c r="V40" s="101"/>
      <c r="W40" s="98"/>
      <c r="X40" s="98"/>
      <c r="Y40" s="98"/>
      <c r="Z40" s="102">
        <f t="shared" si="10"/>
        <v>7741425.19</v>
      </c>
      <c r="AA40" s="103"/>
      <c r="AB40" s="104">
        <f t="shared" si="2"/>
        <v>65443.98000000001</v>
      </c>
      <c r="AC40" s="105"/>
    </row>
    <row r="41" spans="1:29" s="106" customFormat="1" ht="16.5" customHeight="1">
      <c r="A41" s="95" t="s">
        <v>148</v>
      </c>
      <c r="B41" s="109" t="s">
        <v>39</v>
      </c>
      <c r="C41" s="96" t="s">
        <v>266</v>
      </c>
      <c r="D41" s="165">
        <v>3.66</v>
      </c>
      <c r="E41" s="98">
        <f t="shared" si="6"/>
        <v>3963597</v>
      </c>
      <c r="F41" s="156"/>
      <c r="G41" s="98">
        <f t="shared" si="7"/>
        <v>0</v>
      </c>
      <c r="H41" s="157">
        <v>0.15</v>
      </c>
      <c r="I41" s="98">
        <f t="shared" si="8"/>
        <v>162442.5</v>
      </c>
      <c r="J41" s="98">
        <f t="shared" si="3"/>
        <v>1613535</v>
      </c>
      <c r="K41" s="98">
        <f t="shared" si="4"/>
        <v>121000</v>
      </c>
      <c r="L41" s="98" t="e">
        <f>+J41-K41-#REF!</f>
        <v>#REF!</v>
      </c>
      <c r="M41" s="98"/>
      <c r="N41" s="99">
        <v>0.17</v>
      </c>
      <c r="O41" s="100">
        <f t="shared" si="0"/>
        <v>0.6477</v>
      </c>
      <c r="P41" s="98">
        <f t="shared" si="9"/>
        <v>701426.7150000001</v>
      </c>
      <c r="Q41" s="98"/>
      <c r="R41" s="98">
        <f t="shared" si="5"/>
        <v>794385</v>
      </c>
      <c r="S41" s="98"/>
      <c r="T41" s="98"/>
      <c r="U41" s="98"/>
      <c r="V41" s="101"/>
      <c r="W41" s="98"/>
      <c r="X41" s="98"/>
      <c r="Y41" s="98"/>
      <c r="Z41" s="102">
        <f t="shared" si="10"/>
        <v>7356386.215</v>
      </c>
      <c r="AA41" s="103"/>
      <c r="AB41" s="104">
        <f aca="true" t="shared" si="11" ref="AB41:AB58">((O41+H41+D41)*1390000*1%)</f>
        <v>61962.03</v>
      </c>
      <c r="AC41" s="105"/>
    </row>
    <row r="42" spans="1:29" s="106" customFormat="1" ht="16.5" customHeight="1">
      <c r="A42" s="95" t="s">
        <v>149</v>
      </c>
      <c r="B42" s="109" t="s">
        <v>267</v>
      </c>
      <c r="C42" s="96" t="s">
        <v>268</v>
      </c>
      <c r="D42" s="165">
        <v>3.66</v>
      </c>
      <c r="E42" s="98">
        <f t="shared" si="6"/>
        <v>3963597</v>
      </c>
      <c r="F42" s="156"/>
      <c r="G42" s="98">
        <f t="shared" si="7"/>
        <v>0</v>
      </c>
      <c r="H42" s="157"/>
      <c r="I42" s="98">
        <f t="shared" si="8"/>
        <v>0</v>
      </c>
      <c r="J42" s="98">
        <f t="shared" si="3"/>
        <v>1550010</v>
      </c>
      <c r="K42" s="98">
        <f t="shared" si="4"/>
        <v>121000</v>
      </c>
      <c r="L42" s="98" t="e">
        <f>+J42-K42-#REF!</f>
        <v>#REF!</v>
      </c>
      <c r="M42" s="98"/>
      <c r="N42" s="99">
        <v>0.17</v>
      </c>
      <c r="O42" s="100">
        <f t="shared" si="0"/>
        <v>0.6222000000000001</v>
      </c>
      <c r="P42" s="98">
        <f t="shared" si="9"/>
        <v>673811.4900000001</v>
      </c>
      <c r="Q42" s="98"/>
      <c r="R42" s="98">
        <f t="shared" si="5"/>
        <v>763110</v>
      </c>
      <c r="S42" s="98"/>
      <c r="T42" s="98"/>
      <c r="U42" s="98"/>
      <c r="V42" s="101"/>
      <c r="W42" s="98"/>
      <c r="X42" s="98"/>
      <c r="Y42" s="98"/>
      <c r="Z42" s="102">
        <f t="shared" si="10"/>
        <v>7071528.49</v>
      </c>
      <c r="AA42" s="103"/>
      <c r="AB42" s="104">
        <f t="shared" si="11"/>
        <v>59522.58000000001</v>
      </c>
      <c r="AC42" s="105"/>
    </row>
    <row r="43" spans="1:29" s="106" customFormat="1" ht="16.5" customHeight="1">
      <c r="A43" s="95" t="s">
        <v>150</v>
      </c>
      <c r="B43" s="109" t="s">
        <v>71</v>
      </c>
      <c r="C43" s="96" t="s">
        <v>269</v>
      </c>
      <c r="D43" s="165">
        <v>3.99</v>
      </c>
      <c r="E43" s="98">
        <f t="shared" si="6"/>
        <v>4320970.5</v>
      </c>
      <c r="F43" s="156"/>
      <c r="G43" s="98">
        <f t="shared" si="7"/>
        <v>0</v>
      </c>
      <c r="H43" s="157"/>
      <c r="I43" s="98">
        <f t="shared" si="8"/>
        <v>0</v>
      </c>
      <c r="J43" s="98"/>
      <c r="K43" s="98">
        <f t="shared" si="4"/>
        <v>121000</v>
      </c>
      <c r="L43" s="98" t="e">
        <f>+J43-K43-#REF!</f>
        <v>#REF!</v>
      </c>
      <c r="M43" s="98"/>
      <c r="N43" s="99">
        <v>0.2</v>
      </c>
      <c r="O43" s="100">
        <f t="shared" si="0"/>
        <v>0.798</v>
      </c>
      <c r="P43" s="98">
        <f t="shared" si="9"/>
        <v>864194.1</v>
      </c>
      <c r="Q43" s="98"/>
      <c r="R43" s="98"/>
      <c r="S43" s="98"/>
      <c r="T43" s="98"/>
      <c r="U43" s="98"/>
      <c r="V43" s="101">
        <f>(D43+F43+H43)*1390000*30%</f>
        <v>1663830</v>
      </c>
      <c r="W43" s="98"/>
      <c r="X43" s="98"/>
      <c r="Y43" s="98"/>
      <c r="Z43" s="102">
        <f t="shared" si="10"/>
        <v>6969994.6</v>
      </c>
      <c r="AA43" s="103"/>
      <c r="AB43" s="104">
        <f t="shared" si="11"/>
        <v>66553.2</v>
      </c>
      <c r="AC43" s="105"/>
    </row>
    <row r="44" spans="1:29" s="106" customFormat="1" ht="16.5" customHeight="1">
      <c r="A44" s="95" t="s">
        <v>151</v>
      </c>
      <c r="B44" s="109" t="s">
        <v>83</v>
      </c>
      <c r="C44" s="96" t="s">
        <v>270</v>
      </c>
      <c r="D44" s="170">
        <v>3</v>
      </c>
      <c r="E44" s="98">
        <f t="shared" si="6"/>
        <v>3248850</v>
      </c>
      <c r="F44" s="156"/>
      <c r="G44" s="98">
        <f t="shared" si="7"/>
        <v>0</v>
      </c>
      <c r="H44" s="157"/>
      <c r="I44" s="98">
        <f t="shared" si="8"/>
        <v>0</v>
      </c>
      <c r="J44" s="98">
        <f t="shared" si="3"/>
        <v>1270500</v>
      </c>
      <c r="K44" s="98">
        <f t="shared" si="4"/>
        <v>121000</v>
      </c>
      <c r="L44" s="98" t="e">
        <f>+J44-K44-#REF!</f>
        <v>#REF!</v>
      </c>
      <c r="M44" s="98"/>
      <c r="N44" s="99">
        <v>0.07</v>
      </c>
      <c r="O44" s="100">
        <f t="shared" si="0"/>
        <v>0.21000000000000002</v>
      </c>
      <c r="P44" s="98">
        <f t="shared" si="9"/>
        <v>227419.50000000003</v>
      </c>
      <c r="Q44" s="98"/>
      <c r="R44" s="98">
        <f t="shared" si="5"/>
        <v>625500</v>
      </c>
      <c r="S44" s="98"/>
      <c r="T44" s="98"/>
      <c r="U44" s="98"/>
      <c r="V44" s="101"/>
      <c r="W44" s="98"/>
      <c r="X44" s="98"/>
      <c r="Y44" s="98"/>
      <c r="Z44" s="102">
        <f t="shared" si="10"/>
        <v>5493269.5</v>
      </c>
      <c r="AA44" s="103"/>
      <c r="AB44" s="104">
        <f t="shared" si="11"/>
        <v>44619</v>
      </c>
      <c r="AC44" s="105"/>
    </row>
    <row r="45" spans="1:29" s="106" customFormat="1" ht="16.5" customHeight="1">
      <c r="A45" s="95" t="s">
        <v>152</v>
      </c>
      <c r="B45" s="109" t="s">
        <v>91</v>
      </c>
      <c r="C45" s="107" t="s">
        <v>271</v>
      </c>
      <c r="D45" s="165">
        <v>2.67</v>
      </c>
      <c r="E45" s="98">
        <f t="shared" si="6"/>
        <v>2891476.5</v>
      </c>
      <c r="F45" s="156"/>
      <c r="G45" s="98">
        <f t="shared" si="7"/>
        <v>0</v>
      </c>
      <c r="H45" s="157"/>
      <c r="I45" s="98">
        <f t="shared" si="8"/>
        <v>0</v>
      </c>
      <c r="J45" s="98">
        <f t="shared" si="3"/>
        <v>1130745</v>
      </c>
      <c r="K45" s="98">
        <f t="shared" si="4"/>
        <v>121000</v>
      </c>
      <c r="L45" s="98" t="e">
        <f>+J45-K45-#REF!</f>
        <v>#REF!</v>
      </c>
      <c r="M45" s="98"/>
      <c r="N45" s="99"/>
      <c r="O45" s="100">
        <f t="shared" si="0"/>
        <v>0</v>
      </c>
      <c r="P45" s="98">
        <f t="shared" si="9"/>
        <v>0</v>
      </c>
      <c r="Q45" s="98"/>
      <c r="R45" s="98">
        <f t="shared" si="5"/>
        <v>556695</v>
      </c>
      <c r="S45" s="98"/>
      <c r="T45" s="98"/>
      <c r="U45" s="98"/>
      <c r="V45" s="101"/>
      <c r="W45" s="98"/>
      <c r="X45" s="98"/>
      <c r="Y45" s="98"/>
      <c r="Z45" s="102">
        <f t="shared" si="10"/>
        <v>4699916.5</v>
      </c>
      <c r="AA45" s="103"/>
      <c r="AB45" s="104">
        <f t="shared" si="11"/>
        <v>37113</v>
      </c>
      <c r="AC45" s="105"/>
    </row>
    <row r="46" spans="1:29" s="106" customFormat="1" ht="16.5" customHeight="1">
      <c r="A46" s="95" t="s">
        <v>153</v>
      </c>
      <c r="B46" s="109" t="s">
        <v>81</v>
      </c>
      <c r="C46" s="96" t="s">
        <v>272</v>
      </c>
      <c r="D46" s="165">
        <v>2.67</v>
      </c>
      <c r="E46" s="98">
        <f t="shared" si="6"/>
        <v>2891476.5</v>
      </c>
      <c r="F46" s="156"/>
      <c r="G46" s="98">
        <f t="shared" si="7"/>
        <v>0</v>
      </c>
      <c r="H46" s="157"/>
      <c r="I46" s="98">
        <f t="shared" si="8"/>
        <v>0</v>
      </c>
      <c r="J46" s="98">
        <f t="shared" si="3"/>
        <v>1130745</v>
      </c>
      <c r="K46" s="98">
        <f t="shared" si="4"/>
        <v>121000</v>
      </c>
      <c r="L46" s="98" t="e">
        <f>+J46-K46-#REF!</f>
        <v>#REF!</v>
      </c>
      <c r="M46" s="98"/>
      <c r="N46" s="99"/>
      <c r="O46" s="100">
        <f t="shared" si="0"/>
        <v>0</v>
      </c>
      <c r="P46" s="98">
        <f t="shared" si="9"/>
        <v>0</v>
      </c>
      <c r="Q46" s="98"/>
      <c r="R46" s="98">
        <f t="shared" si="5"/>
        <v>556695</v>
      </c>
      <c r="S46" s="98"/>
      <c r="T46" s="98"/>
      <c r="U46" s="98"/>
      <c r="V46" s="101"/>
      <c r="W46" s="98"/>
      <c r="X46" s="98"/>
      <c r="Y46" s="98"/>
      <c r="Z46" s="102">
        <f t="shared" si="10"/>
        <v>4699916.5</v>
      </c>
      <c r="AA46" s="103"/>
      <c r="AB46" s="104">
        <f t="shared" si="11"/>
        <v>37113</v>
      </c>
      <c r="AC46" s="105"/>
    </row>
    <row r="47" spans="1:29" s="106" customFormat="1" ht="16.5" customHeight="1">
      <c r="A47" s="95" t="s">
        <v>154</v>
      </c>
      <c r="B47" s="109" t="s">
        <v>93</v>
      </c>
      <c r="C47" s="96" t="s">
        <v>273</v>
      </c>
      <c r="D47" s="165">
        <v>2.67</v>
      </c>
      <c r="E47" s="98">
        <f t="shared" si="6"/>
        <v>2891476.5</v>
      </c>
      <c r="F47" s="156"/>
      <c r="G47" s="98">
        <f t="shared" si="7"/>
        <v>0</v>
      </c>
      <c r="H47" s="157">
        <v>0.2</v>
      </c>
      <c r="I47" s="98">
        <f t="shared" si="8"/>
        <v>216590</v>
      </c>
      <c r="J47" s="98">
        <f t="shared" si="3"/>
        <v>1215445</v>
      </c>
      <c r="K47" s="98">
        <f t="shared" si="4"/>
        <v>121000</v>
      </c>
      <c r="L47" s="98" t="e">
        <f>+J47-K47-#REF!</f>
        <v>#REF!</v>
      </c>
      <c r="M47" s="98"/>
      <c r="N47" s="99"/>
      <c r="O47" s="100">
        <f t="shared" si="0"/>
        <v>0</v>
      </c>
      <c r="P47" s="98">
        <f t="shared" si="9"/>
        <v>0</v>
      </c>
      <c r="Q47" s="98">
        <f>583800+291900</f>
        <v>875700</v>
      </c>
      <c r="R47" s="98">
        <f t="shared" si="5"/>
        <v>598395</v>
      </c>
      <c r="S47" s="98"/>
      <c r="T47" s="98"/>
      <c r="U47" s="98"/>
      <c r="V47" s="101"/>
      <c r="W47" s="98"/>
      <c r="X47" s="98"/>
      <c r="Y47" s="98"/>
      <c r="Z47" s="102">
        <f>E47+G47+I47+J47+K47+M47+P47+R47+S47+U47+V47+W47+T47+Q47</f>
        <v>5918606.5</v>
      </c>
      <c r="AA47" s="103"/>
      <c r="AB47" s="104">
        <f t="shared" si="11"/>
        <v>39893</v>
      </c>
      <c r="AC47" s="105"/>
    </row>
    <row r="48" spans="1:29" s="106" customFormat="1" ht="16.5" customHeight="1">
      <c r="A48" s="95" t="s">
        <v>155</v>
      </c>
      <c r="B48" s="109" t="s">
        <v>73</v>
      </c>
      <c r="C48" s="96" t="s">
        <v>274</v>
      </c>
      <c r="D48" s="165">
        <v>4.27</v>
      </c>
      <c r="E48" s="98">
        <f t="shared" si="6"/>
        <v>4624196.499999999</v>
      </c>
      <c r="F48" s="156"/>
      <c r="G48" s="98">
        <f t="shared" si="7"/>
        <v>0</v>
      </c>
      <c r="H48" s="157"/>
      <c r="I48" s="98">
        <f t="shared" si="8"/>
        <v>0</v>
      </c>
      <c r="J48" s="98">
        <f t="shared" si="3"/>
        <v>1808344.9999999995</v>
      </c>
      <c r="K48" s="98">
        <f t="shared" si="4"/>
        <v>121000</v>
      </c>
      <c r="L48" s="98" t="e">
        <f>+J48-K48-#REF!</f>
        <v>#REF!</v>
      </c>
      <c r="M48" s="98"/>
      <c r="N48" s="99">
        <v>0.22</v>
      </c>
      <c r="O48" s="100">
        <f t="shared" si="0"/>
        <v>0.9393999999999999</v>
      </c>
      <c r="P48" s="98">
        <f t="shared" si="9"/>
        <v>1017323.2299999999</v>
      </c>
      <c r="Q48" s="98"/>
      <c r="R48" s="98">
        <f t="shared" si="5"/>
        <v>890294.9999999999</v>
      </c>
      <c r="S48" s="98"/>
      <c r="T48" s="98"/>
      <c r="U48" s="98"/>
      <c r="V48" s="101"/>
      <c r="W48" s="98"/>
      <c r="X48" s="98"/>
      <c r="Y48" s="98"/>
      <c r="Z48" s="102">
        <f aca="true" t="shared" si="12" ref="Z48:Z57">E48+G48+I48+J48+K48+M48+P48+R48+S48+U48+V48+W48+T48</f>
        <v>8461159.729999997</v>
      </c>
      <c r="AA48" s="103"/>
      <c r="AB48" s="104">
        <f t="shared" si="11"/>
        <v>72410.65999999999</v>
      </c>
      <c r="AC48" s="105"/>
    </row>
    <row r="49" spans="1:29" s="106" customFormat="1" ht="16.5" customHeight="1">
      <c r="A49" s="95" t="s">
        <v>156</v>
      </c>
      <c r="B49" s="109" t="s">
        <v>75</v>
      </c>
      <c r="C49" s="96" t="s">
        <v>275</v>
      </c>
      <c r="D49" s="165">
        <v>3.66</v>
      </c>
      <c r="E49" s="98">
        <f t="shared" si="6"/>
        <v>3963597</v>
      </c>
      <c r="F49" s="156"/>
      <c r="G49" s="98">
        <f t="shared" si="7"/>
        <v>0</v>
      </c>
      <c r="H49" s="157"/>
      <c r="I49" s="98">
        <f t="shared" si="8"/>
        <v>0</v>
      </c>
      <c r="J49" s="98">
        <f t="shared" si="3"/>
        <v>1550010</v>
      </c>
      <c r="K49" s="98">
        <f t="shared" si="4"/>
        <v>121000</v>
      </c>
      <c r="L49" s="98" t="e">
        <f>+J49-K49-#REF!</f>
        <v>#REF!</v>
      </c>
      <c r="M49" s="98"/>
      <c r="N49" s="99">
        <v>0.17</v>
      </c>
      <c r="O49" s="100">
        <f t="shared" si="0"/>
        <v>0.6222000000000001</v>
      </c>
      <c r="P49" s="98">
        <f t="shared" si="9"/>
        <v>673811.4900000001</v>
      </c>
      <c r="Q49" s="98"/>
      <c r="R49" s="98">
        <f t="shared" si="5"/>
        <v>763110</v>
      </c>
      <c r="S49" s="98"/>
      <c r="T49" s="98"/>
      <c r="U49" s="98"/>
      <c r="V49" s="101"/>
      <c r="W49" s="98"/>
      <c r="X49" s="98"/>
      <c r="Y49" s="98"/>
      <c r="Z49" s="102">
        <f t="shared" si="12"/>
        <v>7071528.49</v>
      </c>
      <c r="AA49" s="103"/>
      <c r="AB49" s="104">
        <f t="shared" si="11"/>
        <v>59522.58000000001</v>
      </c>
      <c r="AC49" s="105"/>
    </row>
    <row r="50" spans="1:29" s="106" customFormat="1" ht="16.5" customHeight="1">
      <c r="A50" s="95" t="s">
        <v>157</v>
      </c>
      <c r="B50" s="171" t="s">
        <v>77</v>
      </c>
      <c r="C50" s="107" t="s">
        <v>276</v>
      </c>
      <c r="D50" s="160">
        <v>2.67</v>
      </c>
      <c r="E50" s="98"/>
      <c r="F50" s="156"/>
      <c r="G50" s="98">
        <f t="shared" si="7"/>
        <v>0</v>
      </c>
      <c r="H50" s="157"/>
      <c r="I50" s="98">
        <f t="shared" si="8"/>
        <v>0</v>
      </c>
      <c r="J50" s="98">
        <f t="shared" si="3"/>
        <v>1130745</v>
      </c>
      <c r="K50" s="98">
        <f t="shared" si="4"/>
        <v>121000</v>
      </c>
      <c r="L50" s="98" t="e">
        <f>+J50-K50-#REF!</f>
        <v>#REF!</v>
      </c>
      <c r="M50" s="98"/>
      <c r="N50" s="172"/>
      <c r="O50" s="100">
        <f t="shared" si="0"/>
        <v>0</v>
      </c>
      <c r="P50" s="98">
        <f t="shared" si="9"/>
        <v>0</v>
      </c>
      <c r="Q50" s="98"/>
      <c r="R50" s="98">
        <f t="shared" si="5"/>
        <v>556695</v>
      </c>
      <c r="S50" s="98">
        <f>D50*70%*1390000</f>
        <v>2597909.9999999995</v>
      </c>
      <c r="T50" s="98"/>
      <c r="U50" s="98"/>
      <c r="V50" s="101"/>
      <c r="W50" s="98"/>
      <c r="X50" s="98"/>
      <c r="Y50" s="98"/>
      <c r="Z50" s="102">
        <f t="shared" si="12"/>
        <v>4406350</v>
      </c>
      <c r="AA50" s="103"/>
      <c r="AB50" s="104">
        <f t="shared" si="11"/>
        <v>37113</v>
      </c>
      <c r="AC50" s="105"/>
    </row>
    <row r="51" spans="1:29" s="106" customFormat="1" ht="16.5" customHeight="1">
      <c r="A51" s="95" t="s">
        <v>158</v>
      </c>
      <c r="B51" s="109" t="s">
        <v>169</v>
      </c>
      <c r="C51" s="108" t="s">
        <v>277</v>
      </c>
      <c r="D51" s="160">
        <v>2.1</v>
      </c>
      <c r="E51" s="98">
        <f t="shared" si="6"/>
        <v>2274195</v>
      </c>
      <c r="F51" s="156"/>
      <c r="G51" s="98">
        <f t="shared" si="7"/>
        <v>0</v>
      </c>
      <c r="H51" s="157"/>
      <c r="I51" s="98">
        <f t="shared" si="8"/>
        <v>0</v>
      </c>
      <c r="J51" s="98">
        <f t="shared" si="3"/>
        <v>889350</v>
      </c>
      <c r="K51" s="98">
        <f t="shared" si="4"/>
        <v>121000</v>
      </c>
      <c r="L51" s="98" t="e">
        <f>+J51-K51-#REF!</f>
        <v>#REF!</v>
      </c>
      <c r="M51" s="98"/>
      <c r="N51" s="99"/>
      <c r="O51" s="100">
        <f t="shared" si="0"/>
        <v>0</v>
      </c>
      <c r="P51" s="98">
        <f t="shared" si="9"/>
        <v>0</v>
      </c>
      <c r="Q51" s="98"/>
      <c r="R51" s="98">
        <f t="shared" si="5"/>
        <v>437850</v>
      </c>
      <c r="S51" s="98"/>
      <c r="T51" s="98"/>
      <c r="U51" s="98"/>
      <c r="V51" s="101"/>
      <c r="W51" s="98"/>
      <c r="X51" s="98"/>
      <c r="Y51" s="98"/>
      <c r="Z51" s="102">
        <f t="shared" si="12"/>
        <v>3722395</v>
      </c>
      <c r="AA51" s="103"/>
      <c r="AB51" s="104">
        <f t="shared" si="11"/>
        <v>29190</v>
      </c>
      <c r="AC51" s="105"/>
    </row>
    <row r="52" spans="1:29" s="106" customFormat="1" ht="16.5" customHeight="1">
      <c r="A52" s="95" t="s">
        <v>159</v>
      </c>
      <c r="B52" s="109" t="s">
        <v>278</v>
      </c>
      <c r="C52" s="108" t="s">
        <v>279</v>
      </c>
      <c r="D52" s="155">
        <v>3.99</v>
      </c>
      <c r="E52" s="98">
        <f t="shared" si="6"/>
        <v>4320970.5</v>
      </c>
      <c r="F52" s="156"/>
      <c r="G52" s="98">
        <f t="shared" si="7"/>
        <v>0</v>
      </c>
      <c r="H52" s="157"/>
      <c r="I52" s="98">
        <f t="shared" si="8"/>
        <v>0</v>
      </c>
      <c r="J52" s="98">
        <f t="shared" si="3"/>
        <v>1689765</v>
      </c>
      <c r="K52" s="98">
        <f t="shared" si="4"/>
        <v>121000</v>
      </c>
      <c r="L52" s="98" t="e">
        <f>+J52-K52-#REF!</f>
        <v>#REF!</v>
      </c>
      <c r="M52" s="98"/>
      <c r="N52" s="99">
        <v>0.2</v>
      </c>
      <c r="O52" s="100">
        <f t="shared" si="0"/>
        <v>0.798</v>
      </c>
      <c r="P52" s="98">
        <f t="shared" si="9"/>
        <v>864194.1</v>
      </c>
      <c r="Q52" s="98"/>
      <c r="R52" s="98">
        <f t="shared" si="5"/>
        <v>831915</v>
      </c>
      <c r="S52" s="98"/>
      <c r="T52" s="98"/>
      <c r="U52" s="98"/>
      <c r="V52" s="101"/>
      <c r="W52" s="98"/>
      <c r="X52" s="98"/>
      <c r="Y52" s="98"/>
      <c r="Z52" s="102">
        <f t="shared" si="12"/>
        <v>7827844.6</v>
      </c>
      <c r="AA52" s="103"/>
      <c r="AB52" s="104">
        <f t="shared" si="11"/>
        <v>66553.2</v>
      </c>
      <c r="AC52" s="105"/>
    </row>
    <row r="53" spans="1:29" s="106" customFormat="1" ht="16.5" customHeight="1">
      <c r="A53" s="95" t="s">
        <v>160</v>
      </c>
      <c r="B53" s="109" t="s">
        <v>99</v>
      </c>
      <c r="C53" s="96" t="s">
        <v>280</v>
      </c>
      <c r="D53" s="155">
        <v>3.99</v>
      </c>
      <c r="E53" s="98">
        <f t="shared" si="6"/>
        <v>4320970.5</v>
      </c>
      <c r="F53" s="156"/>
      <c r="G53" s="98">
        <f t="shared" si="7"/>
        <v>0</v>
      </c>
      <c r="H53" s="157"/>
      <c r="I53" s="98">
        <f t="shared" si="8"/>
        <v>0</v>
      </c>
      <c r="J53" s="98">
        <f t="shared" si="3"/>
        <v>1689765</v>
      </c>
      <c r="K53" s="98">
        <f t="shared" si="4"/>
        <v>121000</v>
      </c>
      <c r="L53" s="98" t="e">
        <f>+J53-K53-#REF!</f>
        <v>#REF!</v>
      </c>
      <c r="M53" s="98"/>
      <c r="N53" s="99">
        <v>0.2</v>
      </c>
      <c r="O53" s="100">
        <f t="shared" si="0"/>
        <v>0.798</v>
      </c>
      <c r="P53" s="98">
        <f t="shared" si="9"/>
        <v>864194.1</v>
      </c>
      <c r="Q53" s="98"/>
      <c r="R53" s="98">
        <f t="shared" si="5"/>
        <v>831915</v>
      </c>
      <c r="S53" s="98"/>
      <c r="T53" s="98"/>
      <c r="U53" s="98"/>
      <c r="V53" s="101"/>
      <c r="W53" s="98"/>
      <c r="X53" s="98"/>
      <c r="Y53" s="98"/>
      <c r="Z53" s="102">
        <f t="shared" si="12"/>
        <v>7827844.6</v>
      </c>
      <c r="AA53" s="103"/>
      <c r="AB53" s="104">
        <f t="shared" si="11"/>
        <v>66553.2</v>
      </c>
      <c r="AC53" s="105"/>
    </row>
    <row r="54" spans="1:29" s="106" customFormat="1" ht="16.5" customHeight="1">
      <c r="A54" s="95" t="s">
        <v>161</v>
      </c>
      <c r="B54" s="109" t="s">
        <v>281</v>
      </c>
      <c r="C54" s="96" t="s">
        <v>282</v>
      </c>
      <c r="D54" s="155">
        <v>3.06</v>
      </c>
      <c r="E54" s="98">
        <f t="shared" si="6"/>
        <v>3313827</v>
      </c>
      <c r="F54" s="156"/>
      <c r="G54" s="98">
        <f t="shared" si="7"/>
        <v>0</v>
      </c>
      <c r="H54" s="157"/>
      <c r="I54" s="98">
        <f t="shared" si="8"/>
        <v>0</v>
      </c>
      <c r="J54" s="98"/>
      <c r="K54" s="98">
        <f t="shared" si="4"/>
        <v>121000</v>
      </c>
      <c r="L54" s="98" t="e">
        <f>+J54-K54-#REF!</f>
        <v>#REF!</v>
      </c>
      <c r="M54" s="98">
        <f>0.2*1210000</f>
        <v>242000</v>
      </c>
      <c r="N54" s="99"/>
      <c r="O54" s="100">
        <f t="shared" si="0"/>
        <v>0</v>
      </c>
      <c r="P54" s="98">
        <f t="shared" si="9"/>
        <v>0</v>
      </c>
      <c r="Q54" s="98"/>
      <c r="R54" s="98"/>
      <c r="S54" s="98"/>
      <c r="T54" s="98"/>
      <c r="U54" s="98"/>
      <c r="V54" s="101"/>
      <c r="W54" s="98"/>
      <c r="X54" s="98"/>
      <c r="Y54" s="98"/>
      <c r="Z54" s="102">
        <f t="shared" si="12"/>
        <v>3676827</v>
      </c>
      <c r="AA54" s="103"/>
      <c r="AB54" s="104">
        <f t="shared" si="11"/>
        <v>42534</v>
      </c>
      <c r="AC54" s="105"/>
    </row>
    <row r="55" spans="1:29" s="106" customFormat="1" ht="16.5" customHeight="1">
      <c r="A55" s="95" t="s">
        <v>162</v>
      </c>
      <c r="B55" s="109" t="s">
        <v>100</v>
      </c>
      <c r="C55" s="96" t="s">
        <v>283</v>
      </c>
      <c r="D55" s="173">
        <v>1.5</v>
      </c>
      <c r="E55" s="98">
        <f t="shared" si="6"/>
        <v>1624425</v>
      </c>
      <c r="F55" s="98"/>
      <c r="G55" s="98">
        <f t="shared" si="7"/>
        <v>0</v>
      </c>
      <c r="H55" s="110"/>
      <c r="I55" s="98">
        <f t="shared" si="8"/>
        <v>0</v>
      </c>
      <c r="J55" s="98"/>
      <c r="K55" s="98">
        <f t="shared" si="4"/>
        <v>121000</v>
      </c>
      <c r="L55" s="98" t="e">
        <f>+J55-K55-#REF!</f>
        <v>#REF!</v>
      </c>
      <c r="M55" s="98"/>
      <c r="N55" s="111"/>
      <c r="O55" s="100">
        <f t="shared" si="0"/>
        <v>0</v>
      </c>
      <c r="P55" s="98">
        <f t="shared" si="9"/>
        <v>0</v>
      </c>
      <c r="Q55" s="98"/>
      <c r="R55" s="98"/>
      <c r="S55" s="98"/>
      <c r="T55" s="98"/>
      <c r="U55" s="98"/>
      <c r="V55" s="101"/>
      <c r="W55" s="98">
        <v>600000</v>
      </c>
      <c r="X55" s="98"/>
      <c r="Y55" s="98"/>
      <c r="Z55" s="102">
        <f t="shared" si="12"/>
        <v>2345425</v>
      </c>
      <c r="AA55" s="103"/>
      <c r="AB55" s="104">
        <f t="shared" si="11"/>
        <v>20850</v>
      </c>
      <c r="AC55" s="105"/>
    </row>
    <row r="56" spans="1:29" s="106" customFormat="1" ht="16.5" customHeight="1">
      <c r="A56" s="95" t="s">
        <v>163</v>
      </c>
      <c r="B56" s="109" t="s">
        <v>284</v>
      </c>
      <c r="C56" s="96" t="s">
        <v>285</v>
      </c>
      <c r="D56" s="174">
        <v>2.62</v>
      </c>
      <c r="E56" s="98">
        <f t="shared" si="6"/>
        <v>2837329</v>
      </c>
      <c r="F56" s="98"/>
      <c r="G56" s="98">
        <f t="shared" si="7"/>
        <v>0</v>
      </c>
      <c r="H56" s="110"/>
      <c r="I56" s="98">
        <f t="shared" si="8"/>
        <v>0</v>
      </c>
      <c r="J56" s="98"/>
      <c r="K56" s="98">
        <f t="shared" si="4"/>
        <v>121000</v>
      </c>
      <c r="L56" s="98" t="e">
        <f>+J56-K56-#REF!</f>
        <v>#REF!</v>
      </c>
      <c r="M56" s="98"/>
      <c r="N56" s="111"/>
      <c r="O56" s="100">
        <f t="shared" si="0"/>
        <v>0</v>
      </c>
      <c r="P56" s="98">
        <f t="shared" si="9"/>
        <v>0</v>
      </c>
      <c r="Q56" s="98"/>
      <c r="R56" s="98"/>
      <c r="S56" s="98"/>
      <c r="T56" s="98"/>
      <c r="U56" s="98"/>
      <c r="V56" s="101"/>
      <c r="W56" s="98">
        <v>500000</v>
      </c>
      <c r="X56" s="98"/>
      <c r="Y56" s="98"/>
      <c r="Z56" s="102">
        <f t="shared" si="12"/>
        <v>3458329</v>
      </c>
      <c r="AA56" s="103"/>
      <c r="AB56" s="104">
        <f t="shared" si="11"/>
        <v>36418</v>
      </c>
      <c r="AC56" s="105"/>
    </row>
    <row r="57" spans="1:29" s="106" customFormat="1" ht="16.5" customHeight="1">
      <c r="A57" s="95" t="s">
        <v>164</v>
      </c>
      <c r="B57" s="109" t="s">
        <v>51</v>
      </c>
      <c r="C57" s="107" t="s">
        <v>286</v>
      </c>
      <c r="D57" s="174">
        <v>2.22</v>
      </c>
      <c r="E57" s="98">
        <f t="shared" si="6"/>
        <v>2404149.0000000005</v>
      </c>
      <c r="F57" s="98"/>
      <c r="G57" s="98">
        <f t="shared" si="7"/>
        <v>0</v>
      </c>
      <c r="H57" s="110"/>
      <c r="I57" s="98">
        <f t="shared" si="8"/>
        <v>0</v>
      </c>
      <c r="J57" s="98"/>
      <c r="K57" s="98">
        <f t="shared" si="4"/>
        <v>121000</v>
      </c>
      <c r="L57" s="98" t="e">
        <f>+J57-K57-#REF!</f>
        <v>#REF!</v>
      </c>
      <c r="M57" s="98"/>
      <c r="N57" s="111"/>
      <c r="O57" s="100">
        <f t="shared" si="0"/>
        <v>0</v>
      </c>
      <c r="P57" s="98">
        <f t="shared" si="9"/>
        <v>0</v>
      </c>
      <c r="Q57" s="98"/>
      <c r="R57" s="98"/>
      <c r="S57" s="98"/>
      <c r="T57" s="98"/>
      <c r="U57" s="98"/>
      <c r="V57" s="101"/>
      <c r="W57" s="98">
        <v>600000</v>
      </c>
      <c r="X57" s="98"/>
      <c r="Y57" s="98"/>
      <c r="Z57" s="102">
        <f t="shared" si="12"/>
        <v>3125149.0000000005</v>
      </c>
      <c r="AA57" s="103"/>
      <c r="AB57" s="104">
        <f t="shared" si="11"/>
        <v>30858.000000000004</v>
      </c>
      <c r="AC57" s="105"/>
    </row>
    <row r="58" spans="1:29" s="106" customFormat="1" ht="23.25" customHeight="1">
      <c r="A58" s="113"/>
      <c r="B58" s="175" t="s">
        <v>287</v>
      </c>
      <c r="C58" s="114"/>
      <c r="D58" s="115">
        <f>SUM(D9:D57)</f>
        <v>193.05999999999997</v>
      </c>
      <c r="E58" s="116">
        <f>SUM(E8:E57)</f>
        <v>206239115.5</v>
      </c>
      <c r="F58" s="117">
        <f>SUM(F9:F57)</f>
        <v>1.015</v>
      </c>
      <c r="G58" s="118">
        <f>SUM(G9:G57)</f>
        <v>1099194.25</v>
      </c>
      <c r="H58" s="115">
        <f>SUM(H9:H57)</f>
        <v>3.0000000000000004</v>
      </c>
      <c r="I58" s="118">
        <f>SUM(I9:I57)</f>
        <v>3254900</v>
      </c>
      <c r="J58" s="118">
        <f>SUM(J9:J57)-1</f>
        <v>70112456.8</v>
      </c>
      <c r="K58" s="118">
        <f aca="true" t="shared" si="13" ref="K58:Q58">SUM(K9:K57)</f>
        <v>5929000</v>
      </c>
      <c r="L58" s="117" t="e">
        <f t="shared" si="13"/>
        <v>#REF!</v>
      </c>
      <c r="M58" s="118">
        <f t="shared" si="13"/>
        <v>605000</v>
      </c>
      <c r="N58" s="118">
        <f t="shared" si="13"/>
        <v>9.210000000000003</v>
      </c>
      <c r="O58" s="119">
        <f t="shared" si="13"/>
        <v>41.02759800000001</v>
      </c>
      <c r="P58" s="118">
        <f t="shared" si="13"/>
        <v>44447662.30410001</v>
      </c>
      <c r="Q58" s="118">
        <f t="shared" si="13"/>
        <v>1834800</v>
      </c>
      <c r="R58" s="118">
        <f>SUM(R9:R57)-1</f>
        <v>34518174.8</v>
      </c>
      <c r="S58" s="118">
        <f aca="true" t="shared" si="14" ref="S58:Z58">SUM(S9:S57)</f>
        <v>2597909.9999999995</v>
      </c>
      <c r="T58" s="118">
        <f t="shared" si="14"/>
        <v>417000</v>
      </c>
      <c r="U58" s="118">
        <f t="shared" si="14"/>
        <v>278000</v>
      </c>
      <c r="V58" s="118">
        <f t="shared" si="14"/>
        <v>9224123.399999999</v>
      </c>
      <c r="W58" s="118">
        <f t="shared" si="14"/>
        <v>1700000</v>
      </c>
      <c r="X58" s="118">
        <f t="shared" si="14"/>
        <v>0</v>
      </c>
      <c r="Y58" s="118">
        <f t="shared" si="14"/>
        <v>0</v>
      </c>
      <c r="Z58" s="118">
        <f t="shared" si="14"/>
        <v>382257338.0541001</v>
      </c>
      <c r="AA58" s="120"/>
      <c r="AB58" s="121">
        <f t="shared" si="11"/>
        <v>3295517.6122</v>
      </c>
      <c r="AC58" s="122"/>
    </row>
    <row r="59" spans="1:28" ht="15.75">
      <c r="A59" s="123"/>
      <c r="B59" s="124"/>
      <c r="C59" s="124"/>
      <c r="D59" s="124"/>
      <c r="E59" s="124"/>
      <c r="F59" s="124"/>
      <c r="G59" s="124"/>
      <c r="H59" s="124"/>
      <c r="I59" s="124"/>
      <c r="J59" s="124"/>
      <c r="K59" s="125"/>
      <c r="L59" s="125"/>
      <c r="M59" s="124"/>
      <c r="N59" s="124"/>
      <c r="O59" s="126"/>
      <c r="P59" s="127"/>
      <c r="Q59" s="127"/>
      <c r="R59" s="128"/>
      <c r="S59" s="124"/>
      <c r="T59" s="124"/>
      <c r="U59" s="124"/>
      <c r="V59" s="129"/>
      <c r="W59" s="128"/>
      <c r="X59" s="124"/>
      <c r="Y59" s="124"/>
      <c r="Z59" s="128"/>
      <c r="AA59" s="124"/>
      <c r="AB59" s="104"/>
    </row>
    <row r="60" spans="1:29" ht="15.75">
      <c r="A60" s="130"/>
      <c r="B60" s="131"/>
      <c r="E60" s="128"/>
      <c r="F60" s="128"/>
      <c r="G60" s="128"/>
      <c r="H60" s="128"/>
      <c r="I60" s="128"/>
      <c r="J60" s="132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82" t="s">
        <v>291</v>
      </c>
      <c r="V60" s="182"/>
      <c r="W60" s="182"/>
      <c r="X60" s="182"/>
      <c r="Y60" s="182"/>
      <c r="Z60" s="182"/>
      <c r="AA60" s="182"/>
      <c r="AB60" s="133"/>
      <c r="AC60" s="128"/>
    </row>
    <row r="61" spans="2:28" ht="15.75">
      <c r="B61" s="183" t="s">
        <v>288</v>
      </c>
      <c r="C61" s="183"/>
      <c r="D61" s="183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05"/>
      <c r="V61" s="134"/>
      <c r="W61" s="135" t="s">
        <v>289</v>
      </c>
      <c r="X61" s="135"/>
      <c r="Y61" s="135"/>
      <c r="Z61" s="135"/>
      <c r="AA61" s="135"/>
      <c r="AB61" s="136"/>
    </row>
    <row r="62" spans="1:28" ht="15.75">
      <c r="A62" s="137"/>
      <c r="E62" s="127"/>
      <c r="F62" s="137"/>
      <c r="G62" s="137"/>
      <c r="H62" s="137"/>
      <c r="I62" s="138"/>
      <c r="J62" s="138"/>
      <c r="K62" s="128"/>
      <c r="L62" s="132"/>
      <c r="M62" s="137"/>
      <c r="N62" s="137"/>
      <c r="O62" s="137"/>
      <c r="P62" s="127"/>
      <c r="Q62" s="127"/>
      <c r="R62" s="137"/>
      <c r="S62" s="137"/>
      <c r="T62" s="137"/>
      <c r="Z62" s="139"/>
      <c r="AB62" s="133"/>
    </row>
    <row r="63" spans="1:28" ht="15.75">
      <c r="A63" s="137"/>
      <c r="E63" s="127"/>
      <c r="F63" s="137"/>
      <c r="G63" s="137"/>
      <c r="H63" s="137"/>
      <c r="I63" s="138"/>
      <c r="J63" s="138"/>
      <c r="K63" s="128"/>
      <c r="L63" s="132"/>
      <c r="M63" s="137"/>
      <c r="N63" s="137"/>
      <c r="O63" s="137"/>
      <c r="P63" s="127"/>
      <c r="Q63" s="127"/>
      <c r="R63" s="137"/>
      <c r="S63" s="137"/>
      <c r="T63" s="137"/>
      <c r="Z63" s="139"/>
      <c r="AB63" s="133"/>
    </row>
    <row r="64" spans="1:28" ht="15.75">
      <c r="A64" s="137"/>
      <c r="E64" s="127"/>
      <c r="F64" s="137"/>
      <c r="G64" s="137"/>
      <c r="H64" s="137"/>
      <c r="I64" s="138"/>
      <c r="J64" s="138"/>
      <c r="K64" s="128"/>
      <c r="L64" s="132"/>
      <c r="M64" s="137"/>
      <c r="N64" s="137"/>
      <c r="O64" s="137"/>
      <c r="P64" s="127"/>
      <c r="Q64" s="127"/>
      <c r="R64" s="137"/>
      <c r="S64" s="137"/>
      <c r="T64" s="137"/>
      <c r="Z64" s="139"/>
      <c r="AB64" s="133"/>
    </row>
    <row r="65" spans="3:26" ht="15.75">
      <c r="C65" s="140"/>
      <c r="E65" s="105"/>
      <c r="I65" s="112"/>
      <c r="J65" s="112"/>
      <c r="K65" s="128"/>
      <c r="Z65" s="139"/>
    </row>
    <row r="66" spans="5:28" ht="15.75">
      <c r="E66" s="105"/>
      <c r="I66" s="112"/>
      <c r="J66" s="112"/>
      <c r="K66" s="128"/>
      <c r="L66" s="140"/>
      <c r="Z66" s="139"/>
      <c r="AB66" s="133"/>
    </row>
    <row r="67" spans="2:28" s="80" customFormat="1" ht="15.75">
      <c r="B67" s="183" t="s">
        <v>107</v>
      </c>
      <c r="C67" s="183"/>
      <c r="D67" s="183"/>
      <c r="E67" s="122"/>
      <c r="I67" s="141"/>
      <c r="J67" s="141"/>
      <c r="V67" s="142"/>
      <c r="W67" s="135" t="s">
        <v>43</v>
      </c>
      <c r="X67" s="135"/>
      <c r="Y67" s="135"/>
      <c r="Z67" s="135"/>
      <c r="AA67" s="135"/>
      <c r="AB67" s="143"/>
    </row>
    <row r="68" spans="5:10" ht="15.75">
      <c r="E68" s="105"/>
      <c r="I68" s="112"/>
      <c r="J68" s="112"/>
    </row>
    <row r="69" spans="2:11" ht="15.75">
      <c r="B69" s="144"/>
      <c r="E69" s="105"/>
      <c r="I69" s="112"/>
      <c r="J69" s="112"/>
      <c r="K69" s="112"/>
    </row>
    <row r="70" spans="2:10" ht="15.75">
      <c r="B70" s="144"/>
      <c r="E70" s="105"/>
      <c r="I70" s="112"/>
      <c r="J70" s="112"/>
    </row>
    <row r="71" spans="5:12" ht="15.75">
      <c r="E71" s="105"/>
      <c r="I71" s="112"/>
      <c r="J71" s="112"/>
      <c r="L71" s="112"/>
    </row>
    <row r="72" spans="5:12" ht="15.75">
      <c r="E72" s="105"/>
      <c r="J72" s="112"/>
      <c r="L72" s="112"/>
    </row>
    <row r="73" spans="5:9" ht="15.75">
      <c r="E73" s="105"/>
      <c r="I73" s="112"/>
    </row>
    <row r="79" ht="15.75">
      <c r="C79" s="140"/>
    </row>
  </sheetData>
  <sheetProtection/>
  <mergeCells count="27">
    <mergeCell ref="I1:AA1"/>
    <mergeCell ref="I2:AA2"/>
    <mergeCell ref="A5:A7"/>
    <mergeCell ref="B5:B7"/>
    <mergeCell ref="C5:C7"/>
    <mergeCell ref="D5:P5"/>
    <mergeCell ref="R5:W5"/>
    <mergeCell ref="Y5:Y7"/>
    <mergeCell ref="Z5:Z7"/>
    <mergeCell ref="AA5:AA7"/>
    <mergeCell ref="W6:W7"/>
    <mergeCell ref="D6:E6"/>
    <mergeCell ref="H6:I6"/>
    <mergeCell ref="J6:J7"/>
    <mergeCell ref="K6:K7"/>
    <mergeCell ref="M6:M7"/>
    <mergeCell ref="N6:P6"/>
    <mergeCell ref="X6:X7"/>
    <mergeCell ref="U60:AA60"/>
    <mergeCell ref="B61:D61"/>
    <mergeCell ref="B67:D67"/>
    <mergeCell ref="Q5:Q7"/>
    <mergeCell ref="R6:R7"/>
    <mergeCell ref="S6:S7"/>
    <mergeCell ref="T6:T7"/>
    <mergeCell ref="U6:U7"/>
    <mergeCell ref="V6:V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Sky123.Org</cp:lastModifiedBy>
  <cp:lastPrinted>2018-10-01T07:02:33Z</cp:lastPrinted>
  <dcterms:created xsi:type="dcterms:W3CDTF">2016-04-05T01:28:04Z</dcterms:created>
  <dcterms:modified xsi:type="dcterms:W3CDTF">2019-04-22T03:25:18Z</dcterms:modified>
  <cp:category/>
  <cp:version/>
  <cp:contentType/>
  <cp:contentStatus/>
</cp:coreProperties>
</file>